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ngeriz-santos\Desktop\Website\Schedule 4 consultation December 2017\"/>
    </mc:Choice>
  </mc:AlternateContent>
  <bookViews>
    <workbookView xWindow="0" yWindow="0" windowWidth="28800" windowHeight="12300"/>
  </bookViews>
  <sheets>
    <sheet name="Cover" sheetId="1" r:id="rId1"/>
    <sheet name="Data" sheetId="2" r:id="rId2"/>
    <sheet name="Passenger Awareness" sheetId="3" r:id="rId3"/>
    <sheet name="Notification Factors" sheetId="4" r:id="rId4"/>
    <sheet name="Financial Impact Estimate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5" l="1"/>
  <c r="D26" i="5"/>
  <c r="D25" i="5"/>
  <c r="J27" i="5"/>
  <c r="D24" i="5"/>
  <c r="J24" i="5" l="1"/>
  <c r="J25" i="5"/>
  <c r="C28" i="5"/>
  <c r="J26" i="5"/>
  <c r="D28" i="5"/>
  <c r="E40" i="5"/>
  <c r="C17" i="5"/>
  <c r="H25" i="5" l="1"/>
  <c r="H24" i="5"/>
  <c r="H27" i="5"/>
  <c r="H26" i="5"/>
  <c r="I26" i="5"/>
  <c r="I25" i="5"/>
  <c r="I24" i="5"/>
  <c r="I27" i="5"/>
  <c r="E46" i="5"/>
  <c r="D46" i="5"/>
  <c r="E45" i="5"/>
  <c r="D45" i="5"/>
  <c r="E44" i="5"/>
  <c r="D44" i="5"/>
  <c r="E43" i="5"/>
  <c r="D43" i="5"/>
  <c r="E42" i="5"/>
  <c r="D42" i="5"/>
  <c r="E41" i="5"/>
  <c r="D41" i="5"/>
  <c r="D40" i="5"/>
  <c r="F40" i="5" s="1"/>
  <c r="E39" i="5"/>
  <c r="D39" i="5"/>
  <c r="E38" i="5"/>
  <c r="D38" i="5"/>
  <c r="F38" i="5" l="1"/>
  <c r="F42" i="5"/>
  <c r="F41" i="5"/>
  <c r="F39" i="5"/>
  <c r="F43" i="5"/>
  <c r="F45" i="5"/>
  <c r="F44" i="5"/>
  <c r="F46" i="5"/>
  <c r="E47" i="5"/>
  <c r="D22" i="1"/>
  <c r="D8" i="4"/>
  <c r="E8" i="4"/>
  <c r="F8" i="4"/>
  <c r="G8" i="4"/>
  <c r="C8" i="4"/>
  <c r="F47" i="5" l="1"/>
  <c r="E49" i="5" s="1"/>
  <c r="E36" i="4"/>
  <c r="F35" i="4"/>
  <c r="H33" i="4"/>
  <c r="D33" i="4"/>
  <c r="F28" i="4"/>
  <c r="E10" i="4" s="1"/>
  <c r="H26" i="4"/>
  <c r="D26" i="4"/>
  <c r="E25" i="4"/>
  <c r="F24" i="4"/>
  <c r="F17" i="4"/>
  <c r="H15" i="4"/>
  <c r="E32" i="3"/>
  <c r="E33" i="4" s="1"/>
  <c r="F32" i="3"/>
  <c r="F33" i="4" s="1"/>
  <c r="G32" i="3"/>
  <c r="G33" i="4" s="1"/>
  <c r="H32" i="3"/>
  <c r="E33" i="3"/>
  <c r="E34" i="4" s="1"/>
  <c r="F33" i="3"/>
  <c r="F34" i="4" s="1"/>
  <c r="G33" i="3"/>
  <c r="G34" i="4" s="1"/>
  <c r="H33" i="3"/>
  <c r="H34" i="4" s="1"/>
  <c r="E34" i="3"/>
  <c r="E35" i="4" s="1"/>
  <c r="F34" i="3"/>
  <c r="G34" i="3"/>
  <c r="G35" i="4" s="1"/>
  <c r="H34" i="3"/>
  <c r="H35" i="4" s="1"/>
  <c r="E35" i="3"/>
  <c r="F35" i="3"/>
  <c r="F36" i="4" s="1"/>
  <c r="G35" i="3"/>
  <c r="G36" i="4" s="1"/>
  <c r="H35" i="3"/>
  <c r="H36" i="4" s="1"/>
  <c r="D35" i="3"/>
  <c r="D36" i="4" s="1"/>
  <c r="D34" i="3"/>
  <c r="D35" i="4" s="1"/>
  <c r="D33" i="3"/>
  <c r="D34" i="4" s="1"/>
  <c r="D32" i="3"/>
  <c r="E23" i="3"/>
  <c r="E24" i="4" s="1"/>
  <c r="F23" i="3"/>
  <c r="G23" i="3"/>
  <c r="G24" i="4" s="1"/>
  <c r="H23" i="3"/>
  <c r="H24" i="4" s="1"/>
  <c r="E24" i="3"/>
  <c r="F24" i="3"/>
  <c r="F25" i="4" s="1"/>
  <c r="G24" i="3"/>
  <c r="G25" i="4" s="1"/>
  <c r="H24" i="3"/>
  <c r="H25" i="4" s="1"/>
  <c r="E25" i="3"/>
  <c r="E26" i="4" s="1"/>
  <c r="F25" i="3"/>
  <c r="F26" i="4" s="1"/>
  <c r="G25" i="3"/>
  <c r="G26" i="4" s="1"/>
  <c r="H25" i="3"/>
  <c r="E26" i="3"/>
  <c r="E27" i="4" s="1"/>
  <c r="F26" i="3"/>
  <c r="F27" i="4" s="1"/>
  <c r="G26" i="3"/>
  <c r="G27" i="4" s="1"/>
  <c r="H26" i="3"/>
  <c r="H27" i="4" s="1"/>
  <c r="D26" i="3"/>
  <c r="D27" i="4" s="1"/>
  <c r="D25" i="3"/>
  <c r="D24" i="3"/>
  <c r="D25" i="4" s="1"/>
  <c r="D23" i="3"/>
  <c r="D24" i="4" s="1"/>
  <c r="F27" i="3"/>
  <c r="F8" i="3" s="1"/>
  <c r="E27" i="3"/>
  <c r="E28" i="4" s="1"/>
  <c r="D10" i="4" s="1"/>
  <c r="E16" i="3"/>
  <c r="E17" i="4" s="1"/>
  <c r="F16" i="3"/>
  <c r="G16" i="3"/>
  <c r="G17" i="4" s="1"/>
  <c r="H16" i="3"/>
  <c r="H17" i="4" s="1"/>
  <c r="E17" i="3"/>
  <c r="E18" i="4" s="1"/>
  <c r="F17" i="3"/>
  <c r="F18" i="4" s="1"/>
  <c r="G17" i="3"/>
  <c r="G18" i="4" s="1"/>
  <c r="H17" i="3"/>
  <c r="H18" i="4" s="1"/>
  <c r="D16" i="3"/>
  <c r="D17" i="4" s="1"/>
  <c r="D17" i="3"/>
  <c r="D18" i="4" s="1"/>
  <c r="E15" i="3"/>
  <c r="E16" i="4" s="1"/>
  <c r="F15" i="3"/>
  <c r="F16" i="4" s="1"/>
  <c r="G15" i="3"/>
  <c r="G16" i="4" s="1"/>
  <c r="H15" i="3"/>
  <c r="H16" i="4" s="1"/>
  <c r="D15" i="3"/>
  <c r="D16" i="4" s="1"/>
  <c r="E14" i="3"/>
  <c r="E15" i="4" s="1"/>
  <c r="F14" i="3"/>
  <c r="F15" i="4" s="1"/>
  <c r="G14" i="3"/>
  <c r="G15" i="4" s="1"/>
  <c r="H14" i="3"/>
  <c r="D14" i="3"/>
  <c r="D15" i="4" s="1"/>
  <c r="E8" i="3" l="1"/>
  <c r="G27" i="3"/>
  <c r="E18" i="3"/>
  <c r="F18" i="3"/>
  <c r="H27" i="3"/>
  <c r="D27" i="3"/>
  <c r="G18" i="3"/>
  <c r="H18" i="3"/>
  <c r="D18" i="3"/>
  <c r="D36" i="3"/>
  <c r="E36" i="3"/>
  <c r="H36" i="3"/>
  <c r="G36" i="3"/>
  <c r="F36" i="3"/>
  <c r="F37" i="4" l="1"/>
  <c r="F9" i="3"/>
  <c r="G8" i="3"/>
  <c r="G28" i="4"/>
  <c r="F10" i="4" s="1"/>
  <c r="D6" i="3"/>
  <c r="D7" i="3"/>
  <c r="D19" i="4"/>
  <c r="H8" i="3"/>
  <c r="H28" i="4"/>
  <c r="G10" i="4" s="1"/>
  <c r="D28" i="4"/>
  <c r="C10" i="4" s="1"/>
  <c r="D8" i="3"/>
  <c r="G37" i="4"/>
  <c r="G9" i="3"/>
  <c r="H37" i="4"/>
  <c r="H9" i="3"/>
  <c r="H6" i="3"/>
  <c r="H7" i="3"/>
  <c r="H19" i="4"/>
  <c r="F19" i="4"/>
  <c r="F6" i="3"/>
  <c r="F7" i="3"/>
  <c r="D37" i="4"/>
  <c r="D9" i="3"/>
  <c r="E9" i="3"/>
  <c r="E37" i="4"/>
  <c r="G6" i="3"/>
  <c r="G7" i="3"/>
  <c r="G19" i="4"/>
  <c r="E19" i="4"/>
  <c r="E6" i="3"/>
  <c r="E7" i="3"/>
  <c r="E6" i="4" l="1"/>
  <c r="E7" i="4"/>
  <c r="C6" i="4"/>
  <c r="C7" i="4"/>
  <c r="F7" i="4"/>
  <c r="F6" i="4"/>
  <c r="G7" i="4"/>
  <c r="G6" i="4"/>
  <c r="D7" i="4"/>
  <c r="D6" i="4"/>
</calcChain>
</file>

<file path=xl/sharedStrings.xml><?xml version="1.0" encoding="utf-8"?>
<sst xmlns="http://schemas.openxmlformats.org/spreadsheetml/2006/main" count="281" uniqueCount="128">
  <si>
    <t>This spreadsheet is an annex to the December 2017 PR18 consultation on amending Schedule 4 notification factors.</t>
  </si>
  <si>
    <t>CP5 NDFs</t>
  </si>
  <si>
    <t>Source: Table 20.13 of PR13 Final determination, page 802</t>
  </si>
  <si>
    <t>Average Late time multiplier</t>
  </si>
  <si>
    <t>By new working timetable</t>
  </si>
  <si>
    <t>By 22 weeks before possession</t>
  </si>
  <si>
    <t>By applicable timetable</t>
  </si>
  <si>
    <t>4.3 or higher</t>
  </si>
  <si>
    <t>of MRE payable</t>
  </si>
  <si>
    <t>3.4 to 4.2</t>
  </si>
  <si>
    <t>2.8 to 3.3</t>
  </si>
  <si>
    <t>2.7 or less</t>
  </si>
  <si>
    <t>Data from AECOM work</t>
  </si>
  <si>
    <t>Source: Final Aecom report</t>
  </si>
  <si>
    <t>Table E1:  PANEL – Q7A Thinking about that journey, how far in advance of travel had you planned to make the journey?  By market segment</t>
  </si>
  <si>
    <t>Table E1a:  Disrupted Travellers –How far in advance of travel had you planned to make the journey?  By market segment</t>
  </si>
  <si>
    <t>How far in advance of travel had you planned to make the journey?</t>
  </si>
  <si>
    <t>Market Segment</t>
  </si>
  <si>
    <t>London &amp; SE Long Distance</t>
  </si>
  <si>
    <t>London &amp; SE Short Distance</t>
  </si>
  <si>
    <t>Not London Long Distance</t>
  </si>
  <si>
    <t>Not London Short Distance</t>
  </si>
  <si>
    <t>Airports</t>
  </si>
  <si>
    <t>All</t>
  </si>
  <si>
    <t>Immediately before travelling/spontaneous</t>
  </si>
  <si>
    <t>Earlier on the day of travel</t>
  </si>
  <si>
    <t>One day in advance</t>
  </si>
  <si>
    <t>2-3 days in advance</t>
  </si>
  <si>
    <t>4-6 days in advance</t>
  </si>
  <si>
    <t>7-14 days in advance</t>
  </si>
  <si>
    <t>Two to four weeks in advance</t>
  </si>
  <si>
    <t>More than 4 weeks but less than 8 weeks in advance</t>
  </si>
  <si>
    <t>8 weeks or more but less than 12 weeks in advance</t>
  </si>
  <si>
    <t>12 weeks or more in advance</t>
  </si>
  <si>
    <t>Base</t>
  </si>
  <si>
    <t>Mean number of days</t>
  </si>
  <si>
    <t>Median number of days</t>
  </si>
  <si>
    <t>EXCLUDES COMMUTERS (Weighted) 242 cases missing segment</t>
  </si>
  <si>
    <t>Excludes commuters</t>
  </si>
  <si>
    <t>Table E4:  PANEL – Q7B Thinking about that journey, how far in advance of travel had you bought a ticket for the journey?  By market segment</t>
  </si>
  <si>
    <t>Table E4a:  Disrupted Travellers – how far in advance of travel had you bought a ticket for the journey?  By market segment</t>
  </si>
  <si>
    <t>EXCLUDES COMMUTERS AND SEASON TICKET HOLDERS (Weighted)</t>
  </si>
  <si>
    <t>EXCLUDES COMMUTERS AND SEASON TICKET HOLDERS</t>
  </si>
  <si>
    <t>Delay Multiplier</t>
  </si>
  <si>
    <t>LTM</t>
  </si>
  <si>
    <t>Panel Survey</t>
  </si>
  <si>
    <t>DT survey</t>
  </si>
  <si>
    <t>Based on when respondents planned their journey</t>
  </si>
  <si>
    <t>Based on when respondents booked their journey</t>
  </si>
  <si>
    <t>Average</t>
  </si>
  <si>
    <t>Proportion of passengers modelled as being aware of possessions, excluding commuters</t>
  </si>
  <si>
    <t>Time the possession is notified</t>
  </si>
  <si>
    <t>To passengers</t>
  </si>
  <si>
    <t>To operators</t>
  </si>
  <si>
    <t>D-26</t>
  </si>
  <si>
    <t>DT-22</t>
  </si>
  <si>
    <t>Applicable timetable</t>
  </si>
  <si>
    <t>New Threashold for option 2</t>
  </si>
  <si>
    <t>12 weeks</t>
  </si>
  <si>
    <t>sameday</t>
  </si>
  <si>
    <t>2 weeks</t>
  </si>
  <si>
    <t>The spreadhseet shows the calculations behind:</t>
  </si>
  <si>
    <t xml:space="preserve">* the assumed passenger awareness levels </t>
  </si>
  <si>
    <t>* the proposed notification factors</t>
  </si>
  <si>
    <t xml:space="preserve">Tables from the report are labelled and marked in blue. </t>
  </si>
  <si>
    <t>All assumptions and underlying data is found on the 'Data' tab</t>
  </si>
  <si>
    <t>Recalibrated on basis of AECOM research</t>
  </si>
  <si>
    <t>(option 2 new threshold)</t>
  </si>
  <si>
    <t>Late Threshold (Applicable Timetable)</t>
  </si>
  <si>
    <t>Table 3.1</t>
  </si>
  <si>
    <t>Implied notification factors with the new notification threshold at T-14</t>
  </si>
  <si>
    <r>
      <t>New Working Timetable</t>
    </r>
    <r>
      <rPr>
        <sz val="12"/>
        <color theme="1"/>
        <rFont val="Calibri"/>
        <family val="2"/>
      </rPr>
      <t xml:space="preserve"> (D-26)</t>
    </r>
  </si>
  <si>
    <r>
      <t>Informed Traveller Timetable</t>
    </r>
    <r>
      <rPr>
        <sz val="12"/>
        <color theme="1"/>
        <rFont val="Calibri"/>
        <family val="2"/>
      </rPr>
      <t xml:space="preserve"> (T-22)</t>
    </r>
  </si>
  <si>
    <r>
      <t>TW14</t>
    </r>
    <r>
      <rPr>
        <sz val="12"/>
        <color theme="1"/>
        <rFont val="Calibri"/>
        <family val="2"/>
      </rPr>
      <t xml:space="preserve"> </t>
    </r>
  </si>
  <si>
    <t>Implied notification factors using passenger awareness at 12 weeks</t>
  </si>
  <si>
    <t>Implied notification factors using passenger awareness the day before</t>
  </si>
  <si>
    <t>Implied notification factors using passenger awareness at 2 weeks</t>
  </si>
  <si>
    <t>Used in Table 3.1 for the D-26 and T-22 thresholds</t>
  </si>
  <si>
    <t>Used in table 3.1 for the applicable timetable threshold</t>
  </si>
  <si>
    <t>Used in Table 3.1 for the new threshold in options 2</t>
  </si>
  <si>
    <t>The formula used to calculate the notification factor is</t>
  </si>
  <si>
    <t xml:space="preserve"> P * (1/delay mult) + (1-p)</t>
  </si>
  <si>
    <t>where p is the level of assumed awareness</t>
  </si>
  <si>
    <t>Dummy calculation</t>
  </si>
  <si>
    <t>P</t>
  </si>
  <si>
    <t>delay multiplier</t>
  </si>
  <si>
    <t>Implied notifaction factor</t>
  </si>
  <si>
    <t xml:space="preserve">Method </t>
  </si>
  <si>
    <t>CP5  Notification Factors</t>
  </si>
  <si>
    <t>Revenue loss payment split (£) 2016-17</t>
  </si>
  <si>
    <t>Total</t>
  </si>
  <si>
    <t>Column (C) shows the percentage change in notification factors</t>
  </si>
  <si>
    <t>Financial Impact Estimate</t>
  </si>
  <si>
    <t>A</t>
  </si>
  <si>
    <t>B</t>
  </si>
  <si>
    <t>C</t>
  </si>
  <si>
    <t>D</t>
  </si>
  <si>
    <t>E</t>
  </si>
  <si>
    <t>Stage 1.  Derived total annual revenue loss paid under each notification factor in 2016-17 . Source: Network Rail Possessions Payments data 2016-17</t>
  </si>
  <si>
    <t>Current Payment spilt (£)</t>
  </si>
  <si>
    <t>Proposed payment split</t>
  </si>
  <si>
    <t>Current notification factors</t>
  </si>
  <si>
    <t>Proposed notification factors</t>
  </si>
  <si>
    <t xml:space="preserve">% change in notification factor </t>
  </si>
  <si>
    <t>* the estimated financial impact of the options</t>
  </si>
  <si>
    <t>Using Panel survey - planning</t>
  </si>
  <si>
    <t>Using Panel survey - buying</t>
  </si>
  <si>
    <t>Using DT survey - planning</t>
  </si>
  <si>
    <t>Using DT survey - buying</t>
  </si>
  <si>
    <t>Thresholds</t>
  </si>
  <si>
    <t>Applicable Timetable</t>
  </si>
  <si>
    <t>T-22</t>
  </si>
  <si>
    <t>Late time multiplier</t>
  </si>
  <si>
    <t>New passenger awareness levels</t>
  </si>
  <si>
    <t>New notification factors</t>
  </si>
  <si>
    <t>Apply percentage change in notification factor to current payments to estimate new revenue loss payments, column (E)</t>
  </si>
  <si>
    <t>All calculations are in the 'Passenger Awareness' and 'Notification Factors' tabs and are shaded green</t>
  </si>
  <si>
    <t>Proportion of passengers 'aware' at 12 weeks</t>
  </si>
  <si>
    <t>Proportion of passengers 'aware' the day before</t>
  </si>
  <si>
    <t>Proportion of passengers 'aware' at 2 weeks</t>
  </si>
  <si>
    <t>Table 2.4</t>
  </si>
  <si>
    <t>Used in Table 2.4 for awareness at D-26 and T-22</t>
  </si>
  <si>
    <t>Used in Table 2.4 for awareness at applicable timetable</t>
  </si>
  <si>
    <t>Used in Table 2.4 for awareness at 14 weeks</t>
  </si>
  <si>
    <t>Stage 2:  New notification factors based on AECOM research  - using notification factor formula.</t>
  </si>
  <si>
    <t>Estimated total impact on revenue loss payments</t>
  </si>
  <si>
    <t>Stage 3: Estimate total annual revenue loss payments  that would be paid under the proposed notification factors Column (B), based on 2016 -17 payments</t>
  </si>
  <si>
    <t>Estimating the financial impact of changes to notification factors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</si>
</sst>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  <font>
      <sz val="11"/>
      <color theme="1"/>
      <name val="Arial"/>
      <family val="2"/>
    </font>
    <font>
      <b/>
      <i/>
      <sz val="11"/>
      <color rgb="FFFF0000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95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0" fontId="0" fillId="2" borderId="0" xfId="0" applyFill="1" applyAlignment="1">
      <alignment wrapText="1"/>
    </xf>
    <xf numFmtId="0" fontId="4" fillId="2" borderId="0" xfId="0" applyFont="1" applyFill="1"/>
    <xf numFmtId="0" fontId="0" fillId="2" borderId="0" xfId="0" applyNumberFormat="1" applyFill="1" applyAlignment="1">
      <alignment wrapText="1"/>
    </xf>
    <xf numFmtId="9" fontId="0" fillId="2" borderId="0" xfId="0" applyNumberFormat="1" applyFill="1" applyAlignment="1">
      <alignment wrapText="1"/>
    </xf>
    <xf numFmtId="0" fontId="5" fillId="2" borderId="0" xfId="0" applyFont="1" applyFill="1" applyAlignment="1">
      <alignment vertical="center"/>
    </xf>
    <xf numFmtId="0" fontId="8" fillId="2" borderId="5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wrapText="1"/>
    </xf>
    <xf numFmtId="0" fontId="11" fillId="2" borderId="6" xfId="0" applyFont="1" applyFill="1" applyBorder="1" applyAlignment="1">
      <alignment vertical="center" wrapText="1"/>
    </xf>
    <xf numFmtId="9" fontId="8" fillId="2" borderId="7" xfId="0" applyNumberFormat="1" applyFont="1" applyFill="1" applyBorder="1" applyAlignment="1">
      <alignment horizontal="center" vertical="center"/>
    </xf>
    <xf numFmtId="9" fontId="8" fillId="2" borderId="7" xfId="0" applyNumberFormat="1" applyFont="1" applyFill="1" applyBorder="1" applyAlignment="1">
      <alignment horizontal="center" vertical="center" wrapText="1"/>
    </xf>
    <xf numFmtId="9" fontId="10" fillId="2" borderId="7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0" fillId="0" borderId="17" xfId="0" applyBorder="1"/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0" fillId="0" borderId="19" xfId="0" applyBorder="1"/>
    <xf numFmtId="0" fontId="0" fillId="0" borderId="11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25" xfId="0" applyBorder="1" applyAlignment="1">
      <alignment wrapText="1"/>
    </xf>
    <xf numFmtId="0" fontId="13" fillId="0" borderId="0" xfId="0" applyFont="1"/>
    <xf numFmtId="0" fontId="2" fillId="3" borderId="0" xfId="0" applyFont="1" applyFill="1"/>
    <xf numFmtId="0" fontId="15" fillId="3" borderId="0" xfId="0" applyFont="1" applyFill="1"/>
    <xf numFmtId="0" fontId="0" fillId="3" borderId="0" xfId="0" applyFill="1"/>
    <xf numFmtId="0" fontId="2" fillId="3" borderId="14" xfId="0" applyFont="1" applyFill="1" applyBorder="1" applyAlignment="1">
      <alignment wrapText="1"/>
    </xf>
    <xf numFmtId="0" fontId="2" fillId="3" borderId="16" xfId="0" applyFont="1" applyFill="1" applyBorder="1" applyAlignment="1">
      <alignment wrapText="1"/>
    </xf>
    <xf numFmtId="0" fontId="2" fillId="3" borderId="20" xfId="0" applyFont="1" applyFill="1" applyBorder="1" applyAlignment="1">
      <alignment wrapText="1"/>
    </xf>
    <xf numFmtId="0" fontId="2" fillId="3" borderId="22" xfId="0" applyFont="1" applyFill="1" applyBorder="1" applyAlignment="1">
      <alignment wrapText="1"/>
    </xf>
    <xf numFmtId="9" fontId="0" fillId="3" borderId="40" xfId="0" applyNumberFormat="1" applyFill="1" applyBorder="1"/>
    <xf numFmtId="9" fontId="0" fillId="3" borderId="21" xfId="0" applyNumberFormat="1" applyFill="1" applyBorder="1"/>
    <xf numFmtId="9" fontId="0" fillId="3" borderId="22" xfId="0" applyNumberFormat="1" applyFill="1" applyBorder="1"/>
    <xf numFmtId="0" fontId="2" fillId="3" borderId="12" xfId="0" applyFont="1" applyFill="1" applyBorder="1" applyAlignment="1">
      <alignment wrapText="1"/>
    </xf>
    <xf numFmtId="0" fontId="2" fillId="3" borderId="13" xfId="0" applyFont="1" applyFill="1" applyBorder="1" applyAlignment="1">
      <alignment wrapText="1"/>
    </xf>
    <xf numFmtId="9" fontId="0" fillId="3" borderId="41" xfId="0" applyNumberFormat="1" applyFill="1" applyBorder="1"/>
    <xf numFmtId="9" fontId="0" fillId="3" borderId="8" xfId="0" applyNumberFormat="1" applyFill="1" applyBorder="1"/>
    <xf numFmtId="9" fontId="0" fillId="3" borderId="13" xfId="0" applyNumberFormat="1" applyFill="1" applyBorder="1"/>
    <xf numFmtId="9" fontId="0" fillId="3" borderId="31" xfId="0" applyNumberFormat="1" applyFill="1" applyBorder="1"/>
    <xf numFmtId="9" fontId="0" fillId="3" borderId="15" xfId="0" applyNumberFormat="1" applyFill="1" applyBorder="1"/>
    <xf numFmtId="9" fontId="0" fillId="3" borderId="16" xfId="0" applyNumberFormat="1" applyFill="1" applyBorder="1"/>
    <xf numFmtId="9" fontId="0" fillId="4" borderId="30" xfId="1" applyFont="1" applyFill="1" applyBorder="1"/>
    <xf numFmtId="9" fontId="0" fillId="4" borderId="42" xfId="1" applyFont="1" applyFill="1" applyBorder="1"/>
    <xf numFmtId="9" fontId="0" fillId="4" borderId="31" xfId="1" applyFont="1" applyFill="1" applyBorder="1"/>
    <xf numFmtId="9" fontId="0" fillId="4" borderId="43" xfId="1" applyFont="1" applyFill="1" applyBorder="1"/>
    <xf numFmtId="9" fontId="0" fillId="4" borderId="32" xfId="1" applyFont="1" applyFill="1" applyBorder="1"/>
    <xf numFmtId="9" fontId="0" fillId="4" borderId="44" xfId="1" applyFont="1" applyFill="1" applyBorder="1"/>
    <xf numFmtId="9" fontId="0" fillId="4" borderId="33" xfId="0" applyNumberFormat="1" applyFill="1" applyBorder="1"/>
    <xf numFmtId="9" fontId="0" fillId="4" borderId="27" xfId="0" applyNumberFormat="1" applyFill="1" applyBorder="1"/>
    <xf numFmtId="9" fontId="0" fillId="4" borderId="28" xfId="0" applyNumberFormat="1" applyFill="1" applyBorder="1"/>
    <xf numFmtId="9" fontId="14" fillId="3" borderId="37" xfId="0" applyNumberFormat="1" applyFont="1" applyFill="1" applyBorder="1" applyAlignment="1">
      <alignment horizontal="right" wrapText="1"/>
    </xf>
    <xf numFmtId="9" fontId="14" fillId="3" borderId="39" xfId="0" applyNumberFormat="1" applyFont="1" applyFill="1" applyBorder="1" applyAlignment="1">
      <alignment horizontal="right" wrapText="1"/>
    </xf>
    <xf numFmtId="9" fontId="14" fillId="3" borderId="7" xfId="0" applyNumberFormat="1" applyFont="1" applyFill="1" applyBorder="1" applyAlignment="1">
      <alignment horizontal="right" wrapText="1"/>
    </xf>
    <xf numFmtId="0" fontId="17" fillId="3" borderId="0" xfId="0" applyFont="1" applyFill="1"/>
    <xf numFmtId="0" fontId="16" fillId="0" borderId="0" xfId="0" applyFont="1" applyFill="1" applyBorder="1" applyAlignment="1"/>
    <xf numFmtId="9" fontId="14" fillId="3" borderId="0" xfId="0" applyNumberFormat="1" applyFont="1" applyFill="1" applyBorder="1" applyAlignment="1">
      <alignment horizontal="right" wrapText="1"/>
    </xf>
    <xf numFmtId="0" fontId="12" fillId="3" borderId="2" xfId="0" applyFont="1" applyFill="1" applyBorder="1" applyAlignment="1">
      <alignment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wrapText="1"/>
    </xf>
    <xf numFmtId="0" fontId="16" fillId="3" borderId="45" xfId="0" applyFont="1" applyFill="1" applyBorder="1" applyAlignment="1">
      <alignment wrapText="1"/>
    </xf>
    <xf numFmtId="0" fontId="14" fillId="3" borderId="45" xfId="0" applyFont="1" applyFill="1" applyBorder="1" applyAlignment="1">
      <alignment wrapText="1"/>
    </xf>
    <xf numFmtId="0" fontId="16" fillId="3" borderId="6" xfId="0" applyFont="1" applyFill="1" applyBorder="1" applyAlignment="1">
      <alignment wrapText="1"/>
    </xf>
    <xf numFmtId="9" fontId="14" fillId="3" borderId="34" xfId="0" applyNumberFormat="1" applyFont="1" applyFill="1" applyBorder="1" applyAlignment="1">
      <alignment horizontal="right" wrapText="1"/>
    </xf>
    <xf numFmtId="9" fontId="14" fillId="3" borderId="23" xfId="0" applyNumberFormat="1" applyFont="1" applyFill="1" applyBorder="1" applyAlignment="1">
      <alignment horizontal="right" wrapText="1"/>
    </xf>
    <xf numFmtId="9" fontId="14" fillId="3" borderId="35" xfId="0" applyNumberFormat="1" applyFont="1" applyFill="1" applyBorder="1" applyAlignment="1">
      <alignment horizontal="right" wrapText="1"/>
    </xf>
    <xf numFmtId="9" fontId="14" fillId="3" borderId="36" xfId="0" applyNumberFormat="1" applyFont="1" applyFill="1" applyBorder="1" applyAlignment="1">
      <alignment horizontal="right" wrapText="1"/>
    </xf>
    <xf numFmtId="9" fontId="14" fillId="3" borderId="38" xfId="0" applyNumberFormat="1" applyFont="1" applyFill="1" applyBorder="1" applyAlignment="1">
      <alignment horizontal="right" wrapText="1"/>
    </xf>
    <xf numFmtId="0" fontId="0" fillId="0" borderId="0" xfId="0" quotePrefix="1" applyBorder="1"/>
    <xf numFmtId="0" fontId="2" fillId="2" borderId="34" xfId="0" applyFont="1" applyFill="1" applyBorder="1"/>
    <xf numFmtId="0" fontId="0" fillId="2" borderId="23" xfId="0" applyFill="1" applyBorder="1"/>
    <xf numFmtId="0" fontId="0" fillId="2" borderId="35" xfId="0" applyFill="1" applyBorder="1"/>
    <xf numFmtId="0" fontId="0" fillId="2" borderId="0" xfId="0" applyFill="1" applyBorder="1"/>
    <xf numFmtId="0" fontId="0" fillId="2" borderId="37" xfId="0" applyFill="1" applyBorder="1"/>
    <xf numFmtId="0" fontId="0" fillId="2" borderId="36" xfId="0" applyFill="1" applyBorder="1"/>
    <xf numFmtId="9" fontId="0" fillId="4" borderId="38" xfId="1" applyFont="1" applyFill="1" applyBorder="1"/>
    <xf numFmtId="0" fontId="0" fillId="2" borderId="39" xfId="0" applyFill="1" applyBorder="1"/>
    <xf numFmtId="0" fontId="0" fillId="2" borderId="7" xfId="0" applyFill="1" applyBorder="1"/>
    <xf numFmtId="9" fontId="0" fillId="5" borderId="36" xfId="0" applyNumberFormat="1" applyFill="1" applyBorder="1" applyProtection="1">
      <protection locked="0"/>
    </xf>
    <xf numFmtId="0" fontId="0" fillId="5" borderId="36" xfId="0" applyFill="1" applyBorder="1" applyProtection="1">
      <protection locked="0"/>
    </xf>
    <xf numFmtId="0" fontId="2" fillId="2" borderId="46" xfId="0" applyFont="1" applyFill="1" applyBorder="1"/>
    <xf numFmtId="165" fontId="0" fillId="2" borderId="37" xfId="2" applyNumberFormat="1" applyFont="1" applyFill="1" applyBorder="1"/>
    <xf numFmtId="0" fontId="0" fillId="2" borderId="47" xfId="0" applyFill="1" applyBorder="1"/>
    <xf numFmtId="165" fontId="0" fillId="2" borderId="48" xfId="2" applyNumberFormat="1" applyFont="1" applyFill="1" applyBorder="1"/>
    <xf numFmtId="0" fontId="2" fillId="2" borderId="38" xfId="0" applyFont="1" applyFill="1" applyBorder="1"/>
    <xf numFmtId="165" fontId="2" fillId="2" borderId="7" xfId="2" applyNumberFormat="1" applyFont="1" applyFill="1" applyBorder="1"/>
    <xf numFmtId="0" fontId="2" fillId="2" borderId="23" xfId="0" applyFont="1" applyFill="1" applyBorder="1"/>
    <xf numFmtId="0" fontId="2" fillId="2" borderId="35" xfId="0" applyFont="1" applyFill="1" applyBorder="1"/>
    <xf numFmtId="0" fontId="2" fillId="2" borderId="47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0" fillId="2" borderId="36" xfId="0" applyFill="1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165" fontId="0" fillId="2" borderId="0" xfId="2" applyNumberFormat="1" applyFont="1" applyFill="1" applyBorder="1"/>
    <xf numFmtId="0" fontId="0" fillId="2" borderId="47" xfId="0" applyFill="1" applyBorder="1" applyAlignment="1">
      <alignment horizontal="center"/>
    </xf>
    <xf numFmtId="2" fontId="0" fillId="2" borderId="49" xfId="0" applyNumberFormat="1" applyFill="1" applyBorder="1" applyAlignment="1">
      <alignment horizontal="center"/>
    </xf>
    <xf numFmtId="165" fontId="0" fillId="2" borderId="49" xfId="2" applyNumberFormat="1" applyFont="1" applyFill="1" applyBorder="1"/>
    <xf numFmtId="0" fontId="0" fillId="2" borderId="53" xfId="0" applyFill="1" applyBorder="1"/>
    <xf numFmtId="0" fontId="2" fillId="2" borderId="54" xfId="0" applyFont="1" applyFill="1" applyBorder="1"/>
    <xf numFmtId="165" fontId="2" fillId="2" borderId="54" xfId="0" applyNumberFormat="1" applyFont="1" applyFill="1" applyBorder="1"/>
    <xf numFmtId="165" fontId="2" fillId="2" borderId="55" xfId="0" applyNumberFormat="1" applyFont="1" applyFill="1" applyBorder="1"/>
    <xf numFmtId="0" fontId="0" fillId="2" borderId="38" xfId="0" applyFill="1" applyBorder="1"/>
    <xf numFmtId="165" fontId="2" fillId="2" borderId="39" xfId="0" applyNumberFormat="1" applyFont="1" applyFill="1" applyBorder="1"/>
    <xf numFmtId="0" fontId="2" fillId="2" borderId="50" xfId="0" applyFont="1" applyFill="1" applyBorder="1" applyAlignment="1">
      <alignment wrapText="1"/>
    </xf>
    <xf numFmtId="0" fontId="2" fillId="2" borderId="51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wrapText="1"/>
    </xf>
    <xf numFmtId="0" fontId="2" fillId="2" borderId="51" xfId="0" applyFont="1" applyFill="1" applyBorder="1" applyAlignment="1">
      <alignment horizontal="center" vertical="top" wrapText="1"/>
    </xf>
    <xf numFmtId="9" fontId="0" fillId="2" borderId="0" xfId="0" applyNumberFormat="1" applyFill="1" applyBorder="1" applyAlignment="1">
      <alignment horizontal="center" vertical="center"/>
    </xf>
    <xf numFmtId="9" fontId="0" fillId="2" borderId="49" xfId="0" applyNumberFormat="1" applyFill="1" applyBorder="1" applyAlignment="1">
      <alignment horizontal="center" vertical="center"/>
    </xf>
    <xf numFmtId="9" fontId="0" fillId="2" borderId="0" xfId="0" applyNumberFormat="1" applyFill="1"/>
    <xf numFmtId="9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2" fillId="2" borderId="46" xfId="0" applyFont="1" applyFill="1" applyBorder="1" applyAlignment="1">
      <alignment horizontal="justify"/>
    </xf>
    <xf numFmtId="0" fontId="2" fillId="2" borderId="47" xfId="0" applyFont="1" applyFill="1" applyBorder="1" applyAlignment="1">
      <alignment horizontal="justify"/>
    </xf>
    <xf numFmtId="9" fontId="2" fillId="2" borderId="39" xfId="0" applyNumberFormat="1" applyFont="1" applyFill="1" applyBorder="1" applyAlignment="1">
      <alignment horizontal="center" vertical="center"/>
    </xf>
    <xf numFmtId="9" fontId="0" fillId="2" borderId="39" xfId="0" applyNumberFormat="1" applyFill="1" applyBorder="1"/>
    <xf numFmtId="0" fontId="0" fillId="2" borderId="49" xfId="0" applyFill="1" applyBorder="1" applyAlignment="1">
      <alignment horizontal="center"/>
    </xf>
    <xf numFmtId="9" fontId="0" fillId="2" borderId="49" xfId="0" applyNumberFormat="1" applyFill="1" applyBorder="1" applyAlignment="1">
      <alignment horizontal="center"/>
    </xf>
    <xf numFmtId="0" fontId="2" fillId="2" borderId="59" xfId="0" applyFont="1" applyFill="1" applyBorder="1"/>
    <xf numFmtId="0" fontId="2" fillId="2" borderId="60" xfId="0" applyFont="1" applyFill="1" applyBorder="1" applyAlignment="1">
      <alignment horizontal="justify"/>
    </xf>
    <xf numFmtId="0" fontId="0" fillId="2" borderId="61" xfId="0" applyFill="1" applyBorder="1"/>
    <xf numFmtId="0" fontId="2" fillId="2" borderId="61" xfId="0" applyFont="1" applyFill="1" applyBorder="1"/>
    <xf numFmtId="2" fontId="0" fillId="2" borderId="0" xfId="0" applyNumberFormat="1" applyFill="1"/>
    <xf numFmtId="9" fontId="0" fillId="2" borderId="0" xfId="0" applyNumberFormat="1" applyFill="1" applyAlignment="1">
      <alignment horizontal="center" vertical="center"/>
    </xf>
    <xf numFmtId="0" fontId="9" fillId="2" borderId="49" xfId="0" applyFont="1" applyFill="1" applyBorder="1" applyAlignment="1">
      <alignment horizontal="center" wrapText="1"/>
    </xf>
    <xf numFmtId="0" fontId="2" fillId="2" borderId="49" xfId="0" applyFont="1" applyFill="1" applyBorder="1" applyAlignment="1">
      <alignment horizontal="center" wrapText="1"/>
    </xf>
    <xf numFmtId="0" fontId="2" fillId="2" borderId="54" xfId="0" applyFont="1" applyFill="1" applyBorder="1" applyAlignment="1">
      <alignment horizontal="right"/>
    </xf>
    <xf numFmtId="0" fontId="0" fillId="2" borderId="0" xfId="0" applyFill="1" applyAlignment="1">
      <alignment horizontal="center" vertical="top"/>
    </xf>
    <xf numFmtId="0" fontId="2" fillId="2" borderId="39" xfId="0" applyFont="1" applyFill="1" applyBorder="1" applyAlignment="1">
      <alignment horizontal="right"/>
    </xf>
    <xf numFmtId="0" fontId="2" fillId="2" borderId="62" xfId="0" applyFont="1" applyFill="1" applyBorder="1" applyAlignment="1">
      <alignment horizontal="right"/>
    </xf>
    <xf numFmtId="165" fontId="0" fillId="2" borderId="63" xfId="2" applyNumberFormat="1" applyFont="1" applyFill="1" applyBorder="1"/>
    <xf numFmtId="165" fontId="0" fillId="2" borderId="64" xfId="2" applyNumberFormat="1" applyFont="1" applyFill="1" applyBorder="1"/>
    <xf numFmtId="0" fontId="9" fillId="2" borderId="65" xfId="0" applyFont="1" applyFill="1" applyBorder="1" applyAlignment="1">
      <alignment horizontal="center" wrapText="1"/>
    </xf>
    <xf numFmtId="9" fontId="0" fillId="2" borderId="66" xfId="0" applyNumberFormat="1" applyFill="1" applyBorder="1" applyAlignment="1">
      <alignment horizontal="center"/>
    </xf>
    <xf numFmtId="9" fontId="0" fillId="2" borderId="67" xfId="0" applyNumberFormat="1" applyFill="1" applyBorder="1" applyAlignment="1">
      <alignment horizontal="center"/>
    </xf>
    <xf numFmtId="9" fontId="0" fillId="2" borderId="54" xfId="0" applyNumberFormat="1" applyFill="1" applyBorder="1"/>
    <xf numFmtId="0" fontId="0" fillId="2" borderId="68" xfId="0" applyFill="1" applyBorder="1"/>
    <xf numFmtId="0" fontId="0" fillId="2" borderId="69" xfId="0" applyFill="1" applyBorder="1"/>
    <xf numFmtId="0" fontId="9" fillId="2" borderId="67" xfId="0" applyFont="1" applyFill="1" applyBorder="1" applyAlignment="1">
      <alignment horizontal="center" wrapText="1"/>
    </xf>
    <xf numFmtId="0" fontId="9" fillId="2" borderId="71" xfId="0" applyFont="1" applyFill="1" applyBorder="1" applyAlignment="1">
      <alignment horizontal="center" wrapText="1"/>
    </xf>
    <xf numFmtId="9" fontId="0" fillId="2" borderId="66" xfId="0" applyNumberFormat="1" applyFill="1" applyBorder="1" applyAlignment="1">
      <alignment horizontal="center" vertical="center"/>
    </xf>
    <xf numFmtId="9" fontId="0" fillId="2" borderId="67" xfId="0" applyNumberFormat="1" applyFill="1" applyBorder="1" applyAlignment="1">
      <alignment horizontal="center" vertical="center"/>
    </xf>
    <xf numFmtId="9" fontId="2" fillId="2" borderId="72" xfId="0" applyNumberFormat="1" applyFont="1" applyFill="1" applyBorder="1" applyAlignment="1">
      <alignment horizontal="center" vertical="center"/>
    </xf>
    <xf numFmtId="9" fontId="0" fillId="2" borderId="56" xfId="0" applyNumberFormat="1" applyFill="1" applyBorder="1" applyAlignment="1">
      <alignment horizontal="center"/>
    </xf>
    <xf numFmtId="9" fontId="0" fillId="2" borderId="71" xfId="0" applyNumberFormat="1" applyFill="1" applyBorder="1" applyAlignment="1">
      <alignment horizontal="center"/>
    </xf>
    <xf numFmtId="9" fontId="0" fillId="2" borderId="57" xfId="0" applyNumberFormat="1" applyFill="1" applyBorder="1"/>
    <xf numFmtId="0" fontId="2" fillId="2" borderId="68" xfId="0" applyFont="1" applyFill="1" applyBorder="1"/>
    <xf numFmtId="0" fontId="2" fillId="2" borderId="70" xfId="0" applyFont="1" applyFill="1" applyBorder="1"/>
    <xf numFmtId="0" fontId="0" fillId="2" borderId="67" xfId="0" applyFill="1" applyBorder="1" applyAlignment="1">
      <alignment horizontal="center" wrapText="1"/>
    </xf>
    <xf numFmtId="0" fontId="0" fillId="2" borderId="66" xfId="0" applyFill="1" applyBorder="1"/>
    <xf numFmtId="0" fontId="0" fillId="2" borderId="67" xfId="0" applyFill="1" applyBorder="1"/>
    <xf numFmtId="0" fontId="0" fillId="2" borderId="72" xfId="0" applyFill="1" applyBorder="1"/>
    <xf numFmtId="0" fontId="6" fillId="2" borderId="1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0" fillId="3" borderId="16" xfId="0" applyFill="1" applyBorder="1" applyAlignment="1"/>
    <xf numFmtId="0" fontId="0" fillId="0" borderId="9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0" fillId="0" borderId="26" xfId="0" applyBorder="1" applyAlignment="1"/>
    <xf numFmtId="0" fontId="0" fillId="0" borderId="28" xfId="0" applyBorder="1" applyAlignment="1"/>
    <xf numFmtId="0" fontId="2" fillId="3" borderId="9" xfId="0" applyFont="1" applyFill="1" applyBorder="1" applyAlignment="1"/>
    <xf numFmtId="0" fontId="0" fillId="3" borderId="11" xfId="0" applyFill="1" applyBorder="1" applyAlignment="1"/>
    <xf numFmtId="0" fontId="9" fillId="3" borderId="30" xfId="0" applyFont="1" applyFill="1" applyBorder="1" applyAlignment="1">
      <alignment horizontal="center" vertical="center" wrapText="1"/>
    </xf>
    <xf numFmtId="0" fontId="0" fillId="3" borderId="31" xfId="0" applyFill="1" applyBorder="1" applyAlignment="1"/>
    <xf numFmtId="0" fontId="9" fillId="3" borderId="10" xfId="0" applyFont="1" applyFill="1" applyBorder="1" applyAlignment="1">
      <alignment horizontal="center" vertical="center" wrapText="1"/>
    </xf>
    <xf numFmtId="0" fontId="0" fillId="3" borderId="15" xfId="0" applyFill="1" applyBorder="1" applyAlignment="1"/>
    <xf numFmtId="0" fontId="16" fillId="3" borderId="34" xfId="0" applyFont="1" applyFill="1" applyBorder="1" applyAlignment="1">
      <alignment wrapText="1"/>
    </xf>
    <xf numFmtId="0" fontId="16" fillId="3" borderId="23" xfId="0" applyFont="1" applyFill="1" applyBorder="1" applyAlignment="1">
      <alignment wrapText="1"/>
    </xf>
    <xf numFmtId="0" fontId="16" fillId="3" borderId="35" xfId="0" applyFont="1" applyFill="1" applyBorder="1" applyAlignment="1">
      <alignment wrapText="1"/>
    </xf>
    <xf numFmtId="9" fontId="14" fillId="3" borderId="36" xfId="0" applyNumberFormat="1" applyFont="1" applyFill="1" applyBorder="1" applyAlignment="1">
      <alignment horizontal="right" wrapText="1"/>
    </xf>
    <xf numFmtId="9" fontId="14" fillId="3" borderId="0" xfId="0" applyNumberFormat="1" applyFont="1" applyFill="1" applyBorder="1" applyAlignment="1">
      <alignment horizontal="right" wrapText="1"/>
    </xf>
    <xf numFmtId="9" fontId="14" fillId="3" borderId="37" xfId="0" applyNumberFormat="1" applyFont="1" applyFill="1" applyBorder="1" applyAlignment="1">
      <alignment horizontal="right" wrapText="1"/>
    </xf>
    <xf numFmtId="0" fontId="2" fillId="2" borderId="70" xfId="0" applyFont="1" applyFill="1" applyBorder="1" applyAlignment="1">
      <alignment horizontal="center"/>
    </xf>
    <xf numFmtId="0" fontId="2" fillId="2" borderId="59" xfId="0" applyFont="1" applyFill="1" applyBorder="1" applyAlignment="1">
      <alignment horizontal="center"/>
    </xf>
    <xf numFmtId="0" fontId="2" fillId="2" borderId="58" xfId="0" applyFont="1" applyFill="1" applyBorder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H22"/>
  <sheetViews>
    <sheetView tabSelected="1" workbookViewId="0">
      <selection activeCell="Q12" sqref="Q12"/>
    </sheetView>
  </sheetViews>
  <sheetFormatPr defaultRowHeight="15" x14ac:dyDescent="0.25"/>
  <cols>
    <col min="1" max="3" width="9.140625" style="1"/>
    <col min="4" max="4" width="13" style="1" customWidth="1"/>
    <col min="5" max="16384" width="9.140625" style="1"/>
  </cols>
  <sheetData>
    <row r="2" spans="4:5" x14ac:dyDescent="0.25">
      <c r="D2" s="2" t="s">
        <v>0</v>
      </c>
    </row>
    <row r="4" spans="4:5" x14ac:dyDescent="0.25">
      <c r="D4" s="1" t="s">
        <v>61</v>
      </c>
    </row>
    <row r="5" spans="4:5" x14ac:dyDescent="0.25">
      <c r="E5" s="1" t="s">
        <v>62</v>
      </c>
    </row>
    <row r="6" spans="4:5" x14ac:dyDescent="0.25">
      <c r="E6" s="1" t="s">
        <v>63</v>
      </c>
    </row>
    <row r="7" spans="4:5" x14ac:dyDescent="0.25">
      <c r="D7" s="3"/>
      <c r="E7" s="1" t="s">
        <v>104</v>
      </c>
    </row>
    <row r="8" spans="4:5" x14ac:dyDescent="0.25">
      <c r="D8" s="3"/>
    </row>
    <row r="9" spans="4:5" x14ac:dyDescent="0.25">
      <c r="D9" s="1" t="s">
        <v>64</v>
      </c>
    </row>
    <row r="11" spans="4:5" x14ac:dyDescent="0.25">
      <c r="D11" s="1" t="s">
        <v>116</v>
      </c>
    </row>
    <row r="12" spans="4:5" x14ac:dyDescent="0.25">
      <c r="D12" s="1" t="s">
        <v>65</v>
      </c>
    </row>
    <row r="14" spans="4:5" x14ac:dyDescent="0.25">
      <c r="D14" s="1" t="s">
        <v>80</v>
      </c>
    </row>
    <row r="15" spans="4:5" x14ac:dyDescent="0.25">
      <c r="E15" s="80" t="s">
        <v>81</v>
      </c>
    </row>
    <row r="16" spans="4:5" x14ac:dyDescent="0.25">
      <c r="D16" s="1" t="s">
        <v>82</v>
      </c>
    </row>
    <row r="17" spans="4:8" ht="15.75" thickBot="1" x14ac:dyDescent="0.3"/>
    <row r="18" spans="4:8" x14ac:dyDescent="0.25">
      <c r="D18" s="81" t="s">
        <v>83</v>
      </c>
      <c r="E18" s="82"/>
      <c r="F18" s="82"/>
      <c r="G18" s="82"/>
      <c r="H18" s="83"/>
    </row>
    <row r="19" spans="4:8" x14ac:dyDescent="0.25">
      <c r="D19" s="90">
        <v>0.85</v>
      </c>
      <c r="E19" s="84" t="s">
        <v>84</v>
      </c>
      <c r="F19" s="84"/>
      <c r="G19" s="84"/>
      <c r="H19" s="85"/>
    </row>
    <row r="20" spans="4:8" x14ac:dyDescent="0.25">
      <c r="D20" s="91">
        <v>3.9</v>
      </c>
      <c r="E20" s="84" t="s">
        <v>85</v>
      </c>
      <c r="F20" s="84"/>
      <c r="G20" s="84"/>
      <c r="H20" s="85"/>
    </row>
    <row r="21" spans="4:8" x14ac:dyDescent="0.25">
      <c r="D21" s="86"/>
      <c r="E21" s="84"/>
      <c r="F21" s="84"/>
      <c r="G21" s="84"/>
      <c r="H21" s="85"/>
    </row>
    <row r="22" spans="4:8" ht="15.75" thickBot="1" x14ac:dyDescent="0.3">
      <c r="D22" s="87">
        <f>D19*(1/D20)+(1-D19)</f>
        <v>0.36794871794871797</v>
      </c>
      <c r="E22" s="88" t="s">
        <v>86</v>
      </c>
      <c r="F22" s="88"/>
      <c r="G22" s="88"/>
      <c r="H22" s="89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57"/>
  <sheetViews>
    <sheetView workbookViewId="0">
      <selection activeCell="B54" sqref="B54"/>
    </sheetView>
  </sheetViews>
  <sheetFormatPr defaultRowHeight="15" x14ac:dyDescent="0.25"/>
  <cols>
    <col min="1" max="1" width="9.140625" style="1"/>
    <col min="2" max="2" width="19" style="1" customWidth="1"/>
    <col min="3" max="3" width="22" style="5" customWidth="1"/>
    <col min="4" max="4" width="22.7109375" style="5" customWidth="1"/>
    <col min="5" max="5" width="18.7109375" style="5" customWidth="1"/>
    <col min="6" max="6" width="18.42578125" style="1" customWidth="1"/>
    <col min="7" max="7" width="15.42578125" style="1" customWidth="1"/>
    <col min="8" max="8" width="16.28515625" style="1" customWidth="1"/>
    <col min="9" max="10" width="9.140625" style="1"/>
    <col min="11" max="11" width="22.140625" style="1" customWidth="1"/>
    <col min="12" max="12" width="15.28515625" style="1" customWidth="1"/>
    <col min="13" max="13" width="14.42578125" style="1" customWidth="1"/>
    <col min="14" max="14" width="14.7109375" style="1" customWidth="1"/>
    <col min="15" max="15" width="14" style="1" customWidth="1"/>
    <col min="16" max="16" width="9.140625" style="1"/>
    <col min="17" max="17" width="13.7109375" style="1" customWidth="1"/>
    <col min="18" max="16384" width="9.140625" style="1"/>
  </cols>
  <sheetData>
    <row r="2" spans="2:17" x14ac:dyDescent="0.25">
      <c r="B2" s="3" t="s">
        <v>1</v>
      </c>
    </row>
    <row r="3" spans="2:17" x14ac:dyDescent="0.25">
      <c r="B3" s="6" t="s">
        <v>2</v>
      </c>
    </row>
    <row r="5" spans="2:17" ht="30" x14ac:dyDescent="0.25">
      <c r="B5" s="7" t="s">
        <v>3</v>
      </c>
      <c r="C5" s="5" t="s">
        <v>4</v>
      </c>
      <c r="D5" s="5" t="s">
        <v>5</v>
      </c>
      <c r="E5" s="5" t="s">
        <v>6</v>
      </c>
    </row>
    <row r="6" spans="2:17" x14ac:dyDescent="0.25">
      <c r="B6" s="1" t="s">
        <v>7</v>
      </c>
      <c r="C6" s="8">
        <v>0.4</v>
      </c>
      <c r="D6" s="8">
        <v>0.63</v>
      </c>
      <c r="E6" s="8">
        <v>0.85</v>
      </c>
      <c r="F6" s="1" t="s">
        <v>8</v>
      </c>
    </row>
    <row r="7" spans="2:17" x14ac:dyDescent="0.25">
      <c r="B7" s="1" t="s">
        <v>9</v>
      </c>
      <c r="C7" s="8">
        <v>0.45</v>
      </c>
      <c r="D7" s="8">
        <v>0.65</v>
      </c>
      <c r="E7" s="8">
        <v>0.85</v>
      </c>
      <c r="F7" s="1" t="s">
        <v>8</v>
      </c>
    </row>
    <row r="8" spans="2:17" x14ac:dyDescent="0.25">
      <c r="B8" s="1" t="s">
        <v>10</v>
      </c>
      <c r="C8" s="8">
        <v>0.5</v>
      </c>
      <c r="D8" s="8">
        <v>0.68</v>
      </c>
      <c r="E8" s="8">
        <v>0.85</v>
      </c>
      <c r="F8" s="1" t="s">
        <v>8</v>
      </c>
    </row>
    <row r="9" spans="2:17" x14ac:dyDescent="0.25">
      <c r="B9" s="1" t="s">
        <v>11</v>
      </c>
      <c r="C9" s="8">
        <v>0.55000000000000004</v>
      </c>
      <c r="D9" s="8">
        <v>0.7</v>
      </c>
      <c r="E9" s="8">
        <v>0.85</v>
      </c>
      <c r="F9" s="1" t="s">
        <v>8</v>
      </c>
    </row>
    <row r="12" spans="2:17" x14ac:dyDescent="0.25">
      <c r="B12" s="3" t="s">
        <v>12</v>
      </c>
    </row>
    <row r="13" spans="2:17" x14ac:dyDescent="0.25">
      <c r="B13" s="6" t="s">
        <v>13</v>
      </c>
    </row>
    <row r="15" spans="2:17" ht="15.75" thickBot="1" x14ac:dyDescent="0.3">
      <c r="B15" s="9" t="s">
        <v>14</v>
      </c>
      <c r="C15" s="1"/>
      <c r="D15" s="1"/>
      <c r="E15" s="1"/>
      <c r="K15" s="9" t="s">
        <v>15</v>
      </c>
    </row>
    <row r="16" spans="2:17" s="5" customFormat="1" ht="15.75" thickBot="1" x14ac:dyDescent="0.3">
      <c r="B16" s="165" t="s">
        <v>16</v>
      </c>
      <c r="C16" s="167" t="s">
        <v>17</v>
      </c>
      <c r="D16" s="168"/>
      <c r="E16" s="168"/>
      <c r="F16" s="168"/>
      <c r="G16" s="168"/>
      <c r="H16" s="169"/>
      <c r="K16" s="10"/>
      <c r="L16" s="170" t="s">
        <v>17</v>
      </c>
      <c r="M16" s="171"/>
      <c r="N16" s="171"/>
      <c r="O16" s="171"/>
      <c r="P16" s="171"/>
      <c r="Q16" s="172"/>
    </row>
    <row r="17" spans="2:17" s="5" customFormat="1" ht="39" thickBot="1" x14ac:dyDescent="0.3">
      <c r="B17" s="166"/>
      <c r="C17" s="11" t="s">
        <v>18</v>
      </c>
      <c r="D17" s="11" t="s">
        <v>19</v>
      </c>
      <c r="E17" s="11" t="s">
        <v>20</v>
      </c>
      <c r="F17" s="11" t="s">
        <v>21</v>
      </c>
      <c r="G17" s="11" t="s">
        <v>22</v>
      </c>
      <c r="H17" s="12" t="s">
        <v>23</v>
      </c>
      <c r="K17" s="13"/>
      <c r="L17" s="11" t="s">
        <v>18</v>
      </c>
      <c r="M17" s="11" t="s">
        <v>19</v>
      </c>
      <c r="N17" s="11" t="s">
        <v>20</v>
      </c>
      <c r="O17" s="11" t="s">
        <v>21</v>
      </c>
      <c r="P17" s="11" t="s">
        <v>22</v>
      </c>
      <c r="Q17" s="11" t="s">
        <v>23</v>
      </c>
    </row>
    <row r="18" spans="2:17" ht="36.75" thickBot="1" x14ac:dyDescent="0.3">
      <c r="B18" s="14" t="s">
        <v>24</v>
      </c>
      <c r="C18" s="15">
        <v>0.04</v>
      </c>
      <c r="D18" s="15">
        <v>7.0000000000000007E-2</v>
      </c>
      <c r="E18" s="15">
        <v>0.04</v>
      </c>
      <c r="F18" s="15">
        <v>0.1</v>
      </c>
      <c r="G18" s="16">
        <v>0</v>
      </c>
      <c r="H18" s="17">
        <v>0.06</v>
      </c>
      <c r="K18" s="14" t="s">
        <v>24</v>
      </c>
      <c r="L18" s="16">
        <v>0.04</v>
      </c>
      <c r="M18" s="16">
        <v>0.08</v>
      </c>
      <c r="N18" s="16">
        <v>0.06</v>
      </c>
      <c r="O18" s="16">
        <v>0.09</v>
      </c>
      <c r="P18" s="16">
        <v>0.04</v>
      </c>
      <c r="Q18" s="16">
        <v>0.06</v>
      </c>
    </row>
    <row r="19" spans="2:17" ht="24.75" thickBot="1" x14ac:dyDescent="0.3">
      <c r="B19" s="14" t="s">
        <v>25</v>
      </c>
      <c r="C19" s="15">
        <v>0.06</v>
      </c>
      <c r="D19" s="15">
        <v>0.16</v>
      </c>
      <c r="E19" s="15">
        <v>0.05</v>
      </c>
      <c r="F19" s="15">
        <v>0.18</v>
      </c>
      <c r="G19" s="16">
        <v>7.0000000000000007E-2</v>
      </c>
      <c r="H19" s="17">
        <v>0.11</v>
      </c>
      <c r="K19" s="14" t="s">
        <v>25</v>
      </c>
      <c r="L19" s="16">
        <v>0.1</v>
      </c>
      <c r="M19" s="16">
        <v>0.22</v>
      </c>
      <c r="N19" s="16">
        <v>0.05</v>
      </c>
      <c r="O19" s="16">
        <v>0.15</v>
      </c>
      <c r="P19" s="16">
        <v>0.09</v>
      </c>
      <c r="Q19" s="16">
        <v>0.12</v>
      </c>
    </row>
    <row r="20" spans="2:17" ht="15.75" thickBot="1" x14ac:dyDescent="0.3">
      <c r="B20" s="14" t="s">
        <v>26</v>
      </c>
      <c r="C20" s="15">
        <v>0.1</v>
      </c>
      <c r="D20" s="15">
        <v>0.16</v>
      </c>
      <c r="E20" s="15">
        <v>0.08</v>
      </c>
      <c r="F20" s="15">
        <v>0.14000000000000001</v>
      </c>
      <c r="G20" s="16">
        <v>0.08</v>
      </c>
      <c r="H20" s="17">
        <v>0.12</v>
      </c>
      <c r="K20" s="14" t="s">
        <v>26</v>
      </c>
      <c r="L20" s="16">
        <v>0.08</v>
      </c>
      <c r="M20" s="16">
        <v>0.24</v>
      </c>
      <c r="N20" s="16">
        <v>0.14000000000000001</v>
      </c>
      <c r="O20" s="16">
        <v>0.2</v>
      </c>
      <c r="P20" s="16">
        <v>0.02</v>
      </c>
      <c r="Q20" s="16">
        <v>0.16</v>
      </c>
    </row>
    <row r="21" spans="2:17" ht="15.75" thickBot="1" x14ac:dyDescent="0.3">
      <c r="B21" s="14" t="s">
        <v>27</v>
      </c>
      <c r="C21" s="15">
        <v>0.16</v>
      </c>
      <c r="D21" s="15">
        <v>0.23</v>
      </c>
      <c r="E21" s="15">
        <v>0.23</v>
      </c>
      <c r="F21" s="15">
        <v>0.23</v>
      </c>
      <c r="G21" s="16">
        <v>0.17</v>
      </c>
      <c r="H21" s="17">
        <v>0.2</v>
      </c>
      <c r="K21" s="14" t="s">
        <v>27</v>
      </c>
      <c r="L21" s="16">
        <v>0.12</v>
      </c>
      <c r="M21" s="16">
        <v>0.14000000000000001</v>
      </c>
      <c r="N21" s="16">
        <v>0.11</v>
      </c>
      <c r="O21" s="16">
        <v>0.15</v>
      </c>
      <c r="P21" s="16">
        <v>7.0000000000000007E-2</v>
      </c>
      <c r="Q21" s="16">
        <v>0.13</v>
      </c>
    </row>
    <row r="22" spans="2:17" ht="15.75" thickBot="1" x14ac:dyDescent="0.3">
      <c r="B22" s="14" t="s">
        <v>28</v>
      </c>
      <c r="C22" s="15">
        <v>0.14000000000000001</v>
      </c>
      <c r="D22" s="15">
        <v>0.11</v>
      </c>
      <c r="E22" s="15">
        <v>0.13</v>
      </c>
      <c r="F22" s="15">
        <v>0.09</v>
      </c>
      <c r="G22" s="16">
        <v>0.16</v>
      </c>
      <c r="H22" s="17">
        <v>0.12</v>
      </c>
      <c r="K22" s="14" t="s">
        <v>28</v>
      </c>
      <c r="L22" s="16">
        <v>0.11</v>
      </c>
      <c r="M22" s="16">
        <v>0.09</v>
      </c>
      <c r="N22" s="16">
        <v>0.13</v>
      </c>
      <c r="O22" s="16">
        <v>0.1</v>
      </c>
      <c r="P22" s="16">
        <v>0.09</v>
      </c>
      <c r="Q22" s="16">
        <v>0.11</v>
      </c>
    </row>
    <row r="23" spans="2:17" ht="15.75" thickBot="1" x14ac:dyDescent="0.3">
      <c r="B23" s="14" t="s">
        <v>29</v>
      </c>
      <c r="C23" s="15">
        <v>0.2</v>
      </c>
      <c r="D23" s="15">
        <v>0.13</v>
      </c>
      <c r="E23" s="15">
        <v>0.18</v>
      </c>
      <c r="F23" s="15">
        <v>0.14000000000000001</v>
      </c>
      <c r="G23" s="16">
        <v>7.0000000000000007E-2</v>
      </c>
      <c r="H23" s="17">
        <v>0.16</v>
      </c>
      <c r="K23" s="14" t="s">
        <v>29</v>
      </c>
      <c r="L23" s="16">
        <v>0.17</v>
      </c>
      <c r="M23" s="16">
        <v>0.1</v>
      </c>
      <c r="N23" s="16">
        <v>0.13</v>
      </c>
      <c r="O23" s="16">
        <v>0.11</v>
      </c>
      <c r="P23" s="16">
        <v>0.15</v>
      </c>
      <c r="Q23" s="16">
        <v>0.13</v>
      </c>
    </row>
    <row r="24" spans="2:17" ht="24.75" thickBot="1" x14ac:dyDescent="0.3">
      <c r="B24" s="14" t="s">
        <v>30</v>
      </c>
      <c r="C24" s="15">
        <v>0.15</v>
      </c>
      <c r="D24" s="15">
        <v>0.08</v>
      </c>
      <c r="E24" s="15">
        <v>0.15</v>
      </c>
      <c r="F24" s="15">
        <v>0.06</v>
      </c>
      <c r="G24" s="16">
        <v>0.17</v>
      </c>
      <c r="H24" s="17">
        <v>0.11</v>
      </c>
      <c r="K24" s="14" t="s">
        <v>30</v>
      </c>
      <c r="L24" s="16">
        <v>0.13</v>
      </c>
      <c r="M24" s="16">
        <v>0.06</v>
      </c>
      <c r="N24" s="16">
        <v>0.15</v>
      </c>
      <c r="O24" s="16">
        <v>0.05</v>
      </c>
      <c r="P24" s="16">
        <v>0.13</v>
      </c>
      <c r="Q24" s="16">
        <v>0.1</v>
      </c>
    </row>
    <row r="25" spans="2:17" ht="36.75" thickBot="1" x14ac:dyDescent="0.3">
      <c r="B25" s="14" t="s">
        <v>31</v>
      </c>
      <c r="C25" s="15">
        <v>0.08</v>
      </c>
      <c r="D25" s="15">
        <v>0.03</v>
      </c>
      <c r="E25" s="15">
        <v>0.1</v>
      </c>
      <c r="F25" s="15">
        <v>0.03</v>
      </c>
      <c r="G25" s="16">
        <v>0.14000000000000001</v>
      </c>
      <c r="H25" s="17">
        <v>0.06</v>
      </c>
      <c r="K25" s="14" t="s">
        <v>31</v>
      </c>
      <c r="L25" s="16">
        <v>0.13</v>
      </c>
      <c r="M25" s="16">
        <v>0.02</v>
      </c>
      <c r="N25" s="16">
        <v>0.12</v>
      </c>
      <c r="O25" s="16">
        <v>0.06</v>
      </c>
      <c r="P25" s="16">
        <v>0.2</v>
      </c>
      <c r="Q25" s="16">
        <v>0.09</v>
      </c>
    </row>
    <row r="26" spans="2:17" ht="36.75" thickBot="1" x14ac:dyDescent="0.3">
      <c r="B26" s="14" t="s">
        <v>32</v>
      </c>
      <c r="C26" s="15">
        <v>0.04</v>
      </c>
      <c r="D26" s="15">
        <v>0.01</v>
      </c>
      <c r="E26" s="15">
        <v>0.03</v>
      </c>
      <c r="F26" s="15">
        <v>0.01</v>
      </c>
      <c r="G26" s="16">
        <v>0.03</v>
      </c>
      <c r="H26" s="17">
        <v>0.02</v>
      </c>
      <c r="K26" s="14" t="s">
        <v>32</v>
      </c>
      <c r="L26" s="16">
        <v>0.06</v>
      </c>
      <c r="M26" s="16">
        <v>0.01</v>
      </c>
      <c r="N26" s="16">
        <v>0.05</v>
      </c>
      <c r="O26" s="16">
        <v>0.03</v>
      </c>
      <c r="P26" s="16">
        <v>0.04</v>
      </c>
      <c r="Q26" s="16">
        <v>0.04</v>
      </c>
    </row>
    <row r="27" spans="2:17" ht="24.75" thickBot="1" x14ac:dyDescent="0.3">
      <c r="B27" s="14" t="s">
        <v>33</v>
      </c>
      <c r="C27" s="15">
        <v>0.04</v>
      </c>
      <c r="D27" s="15">
        <v>0.03</v>
      </c>
      <c r="E27" s="15">
        <v>0.02</v>
      </c>
      <c r="F27" s="15">
        <v>0.04</v>
      </c>
      <c r="G27" s="16">
        <v>0.1</v>
      </c>
      <c r="H27" s="17">
        <v>0.03</v>
      </c>
      <c r="K27" s="14" t="s">
        <v>33</v>
      </c>
      <c r="L27" s="16">
        <v>7.0000000000000007E-2</v>
      </c>
      <c r="M27" s="16">
        <v>0.03</v>
      </c>
      <c r="N27" s="16">
        <v>7.0000000000000007E-2</v>
      </c>
      <c r="O27" s="16">
        <v>0.05</v>
      </c>
      <c r="P27" s="16">
        <v>0.17</v>
      </c>
      <c r="Q27" s="16">
        <v>0.06</v>
      </c>
    </row>
    <row r="28" spans="2:17" ht="15.75" thickBot="1" x14ac:dyDescent="0.3">
      <c r="B28" s="18" t="s">
        <v>34</v>
      </c>
      <c r="C28" s="19">
        <v>1665</v>
      </c>
      <c r="D28" s="19">
        <v>1609</v>
      </c>
      <c r="E28" s="19">
        <v>800</v>
      </c>
      <c r="F28" s="19">
        <v>671</v>
      </c>
      <c r="G28" s="11">
        <v>169</v>
      </c>
      <c r="H28" s="20">
        <v>5155</v>
      </c>
      <c r="K28" s="21" t="s">
        <v>34</v>
      </c>
      <c r="L28" s="11">
        <v>283</v>
      </c>
      <c r="M28" s="11">
        <v>250</v>
      </c>
      <c r="N28" s="11">
        <v>344</v>
      </c>
      <c r="O28" s="11">
        <v>225</v>
      </c>
      <c r="P28" s="11">
        <v>46</v>
      </c>
      <c r="Q28" s="11">
        <v>1151</v>
      </c>
    </row>
    <row r="29" spans="2:17" ht="15.75" thickBot="1" x14ac:dyDescent="0.3">
      <c r="B29" s="14" t="s">
        <v>35</v>
      </c>
      <c r="C29" s="22">
        <v>16.100000000000001</v>
      </c>
      <c r="D29" s="22">
        <v>8.4</v>
      </c>
      <c r="E29" s="22">
        <v>14.5</v>
      </c>
      <c r="F29" s="22">
        <v>9.4</v>
      </c>
      <c r="G29" s="23">
        <v>23.4</v>
      </c>
      <c r="H29" s="24">
        <v>12.5</v>
      </c>
      <c r="K29" s="14" t="s">
        <v>35</v>
      </c>
      <c r="L29" s="23">
        <v>21.6</v>
      </c>
      <c r="M29" s="23">
        <v>8.1</v>
      </c>
      <c r="N29" s="23">
        <v>21</v>
      </c>
      <c r="O29" s="23">
        <v>12.9</v>
      </c>
      <c r="P29" s="23">
        <v>33.6</v>
      </c>
      <c r="Q29" s="23">
        <v>17.3</v>
      </c>
    </row>
    <row r="30" spans="2:17" ht="24.75" thickBot="1" x14ac:dyDescent="0.3">
      <c r="B30" s="14" t="s">
        <v>36</v>
      </c>
      <c r="C30" s="22">
        <v>10</v>
      </c>
      <c r="D30" s="22">
        <v>2.5</v>
      </c>
      <c r="E30" s="22">
        <v>5</v>
      </c>
      <c r="F30" s="22">
        <v>2.5</v>
      </c>
      <c r="G30" s="23">
        <v>10</v>
      </c>
      <c r="H30" s="24">
        <v>5</v>
      </c>
      <c r="K30" s="14" t="s">
        <v>36</v>
      </c>
      <c r="L30" s="23">
        <v>10</v>
      </c>
      <c r="M30" s="23">
        <v>1</v>
      </c>
      <c r="N30" s="23">
        <v>10</v>
      </c>
      <c r="O30" s="23">
        <v>2.5</v>
      </c>
      <c r="P30" s="23">
        <v>21</v>
      </c>
      <c r="Q30" s="23">
        <v>5</v>
      </c>
    </row>
    <row r="31" spans="2:17" x14ac:dyDescent="0.25">
      <c r="B31" s="25" t="s">
        <v>37</v>
      </c>
      <c r="C31" s="1"/>
      <c r="D31" s="1"/>
      <c r="E31" s="1"/>
      <c r="K31" s="25" t="s">
        <v>38</v>
      </c>
    </row>
    <row r="33" spans="2:17" x14ac:dyDescent="0.25">
      <c r="B33" s="9" t="s">
        <v>39</v>
      </c>
      <c r="C33" s="1"/>
      <c r="D33" s="1"/>
      <c r="E33" s="1"/>
      <c r="K33" s="9" t="s">
        <v>40</v>
      </c>
    </row>
    <row r="34" spans="2:17" ht="15.75" thickBot="1" x14ac:dyDescent="0.3">
      <c r="B34" s="9"/>
      <c r="C34" s="1"/>
      <c r="D34" s="1"/>
      <c r="E34" s="1"/>
    </row>
    <row r="35" spans="2:17" s="5" customFormat="1" ht="15.75" thickBot="1" x14ac:dyDescent="0.3">
      <c r="B35" s="10"/>
      <c r="C35" s="170" t="s">
        <v>17</v>
      </c>
      <c r="D35" s="171"/>
      <c r="E35" s="171"/>
      <c r="F35" s="171"/>
      <c r="G35" s="171"/>
      <c r="H35" s="172"/>
      <c r="K35" s="10"/>
      <c r="L35" s="170" t="s">
        <v>17</v>
      </c>
      <c r="M35" s="171"/>
      <c r="N35" s="171"/>
      <c r="O35" s="171"/>
      <c r="P35" s="171"/>
      <c r="Q35" s="172"/>
    </row>
    <row r="36" spans="2:17" s="5" customFormat="1" ht="39" thickBot="1" x14ac:dyDescent="0.3">
      <c r="B36" s="13"/>
      <c r="C36" s="11" t="s">
        <v>18</v>
      </c>
      <c r="D36" s="11" t="s">
        <v>19</v>
      </c>
      <c r="E36" s="11" t="s">
        <v>20</v>
      </c>
      <c r="F36" s="11" t="s">
        <v>21</v>
      </c>
      <c r="G36" s="11" t="s">
        <v>22</v>
      </c>
      <c r="H36" s="11" t="s">
        <v>23</v>
      </c>
      <c r="K36" s="13"/>
      <c r="L36" s="11" t="s">
        <v>18</v>
      </c>
      <c r="M36" s="11" t="s">
        <v>19</v>
      </c>
      <c r="N36" s="11" t="s">
        <v>20</v>
      </c>
      <c r="O36" s="11" t="s">
        <v>21</v>
      </c>
      <c r="P36" s="11" t="s">
        <v>22</v>
      </c>
      <c r="Q36" s="11" t="s">
        <v>23</v>
      </c>
    </row>
    <row r="37" spans="2:17" ht="36.75" thickBot="1" x14ac:dyDescent="0.3">
      <c r="B37" s="14" t="s">
        <v>24</v>
      </c>
      <c r="C37" s="16">
        <v>0.27</v>
      </c>
      <c r="D37" s="16">
        <v>0.56000000000000005</v>
      </c>
      <c r="E37" s="16">
        <v>0.24</v>
      </c>
      <c r="F37" s="16">
        <v>0.57999999999999996</v>
      </c>
      <c r="G37" s="16">
        <v>0.21</v>
      </c>
      <c r="H37" s="17">
        <v>0.36</v>
      </c>
      <c r="K37" s="14" t="s">
        <v>24</v>
      </c>
      <c r="L37" s="16">
        <v>0.12</v>
      </c>
      <c r="M37" s="16">
        <v>0.32</v>
      </c>
      <c r="N37" s="16">
        <v>0.14000000000000001</v>
      </c>
      <c r="O37" s="16">
        <v>0.33</v>
      </c>
      <c r="P37" s="16">
        <v>0.09</v>
      </c>
      <c r="Q37" s="16">
        <v>0.2</v>
      </c>
    </row>
    <row r="38" spans="2:17" ht="24.75" thickBot="1" x14ac:dyDescent="0.3">
      <c r="B38" s="14" t="s">
        <v>25</v>
      </c>
      <c r="C38" s="16">
        <v>0.11</v>
      </c>
      <c r="D38" s="16">
        <v>0.15</v>
      </c>
      <c r="E38" s="16">
        <v>0.05</v>
      </c>
      <c r="F38" s="16">
        <v>0.16</v>
      </c>
      <c r="G38" s="16">
        <v>0.08</v>
      </c>
      <c r="H38" s="17">
        <v>0.11</v>
      </c>
      <c r="K38" s="14" t="s">
        <v>25</v>
      </c>
      <c r="L38" s="16">
        <v>0.19</v>
      </c>
      <c r="M38" s="16">
        <v>0.45</v>
      </c>
      <c r="N38" s="16">
        <v>0.22</v>
      </c>
      <c r="O38" s="16">
        <v>0.35</v>
      </c>
      <c r="P38" s="16">
        <v>0.26</v>
      </c>
      <c r="Q38" s="16">
        <v>0.28000000000000003</v>
      </c>
    </row>
    <row r="39" spans="2:17" ht="15.75" thickBot="1" x14ac:dyDescent="0.3">
      <c r="B39" s="14" t="s">
        <v>26</v>
      </c>
      <c r="C39" s="16">
        <v>0.1</v>
      </c>
      <c r="D39" s="16">
        <v>0.09</v>
      </c>
      <c r="E39" s="16">
        <v>0.09</v>
      </c>
      <c r="F39" s="16">
        <v>0.04</v>
      </c>
      <c r="G39" s="16">
        <v>0.08</v>
      </c>
      <c r="H39" s="17">
        <v>0.09</v>
      </c>
      <c r="K39" s="14" t="s">
        <v>26</v>
      </c>
      <c r="L39" s="16">
        <v>0.11</v>
      </c>
      <c r="M39" s="16">
        <v>0.08</v>
      </c>
      <c r="N39" s="16">
        <v>0.11</v>
      </c>
      <c r="O39" s="16">
        <v>0.06</v>
      </c>
      <c r="P39" s="16">
        <v>0.02</v>
      </c>
      <c r="Q39" s="16">
        <v>0.09</v>
      </c>
    </row>
    <row r="40" spans="2:17" ht="15.75" thickBot="1" x14ac:dyDescent="0.3">
      <c r="B40" s="14" t="s">
        <v>27</v>
      </c>
      <c r="C40" s="16">
        <v>0.11</v>
      </c>
      <c r="D40" s="16">
        <v>0.06</v>
      </c>
      <c r="E40" s="16">
        <v>0.17</v>
      </c>
      <c r="F40" s="16">
        <v>0.04</v>
      </c>
      <c r="G40" s="16">
        <v>0.16</v>
      </c>
      <c r="H40" s="17">
        <v>0.1</v>
      </c>
      <c r="K40" s="14" t="s">
        <v>27</v>
      </c>
      <c r="L40" s="16">
        <v>0.16</v>
      </c>
      <c r="M40" s="16">
        <v>0.05</v>
      </c>
      <c r="N40" s="16">
        <v>0.12</v>
      </c>
      <c r="O40" s="16">
        <v>0.06</v>
      </c>
      <c r="P40" s="16">
        <v>0.19</v>
      </c>
      <c r="Q40" s="16">
        <v>0.11</v>
      </c>
    </row>
    <row r="41" spans="2:17" ht="15.75" thickBot="1" x14ac:dyDescent="0.3">
      <c r="B41" s="14" t="s">
        <v>28</v>
      </c>
      <c r="C41" s="16">
        <v>0.09</v>
      </c>
      <c r="D41" s="16">
        <v>0.04</v>
      </c>
      <c r="E41" s="16">
        <v>0.1</v>
      </c>
      <c r="F41" s="16">
        <v>7.0000000000000007E-2</v>
      </c>
      <c r="G41" s="16">
        <v>0.09</v>
      </c>
      <c r="H41" s="17">
        <v>0.08</v>
      </c>
      <c r="K41" s="14" t="s">
        <v>28</v>
      </c>
      <c r="L41" s="16">
        <v>0.08</v>
      </c>
      <c r="M41" s="16">
        <v>0.03</v>
      </c>
      <c r="N41" s="16">
        <v>0.09</v>
      </c>
      <c r="O41" s="16">
        <v>0.05</v>
      </c>
      <c r="P41" s="16">
        <v>7.0000000000000007E-2</v>
      </c>
      <c r="Q41" s="16">
        <v>7.0000000000000007E-2</v>
      </c>
    </row>
    <row r="42" spans="2:17" ht="15.75" thickBot="1" x14ac:dyDescent="0.3">
      <c r="B42" s="14" t="s">
        <v>29</v>
      </c>
      <c r="C42" s="16">
        <v>0.1</v>
      </c>
      <c r="D42" s="16">
        <v>0.04</v>
      </c>
      <c r="E42" s="16">
        <v>0.14000000000000001</v>
      </c>
      <c r="F42" s="16">
        <v>0.04</v>
      </c>
      <c r="G42" s="16">
        <v>0.16</v>
      </c>
      <c r="H42" s="17">
        <v>0.09</v>
      </c>
      <c r="K42" s="14" t="s">
        <v>29</v>
      </c>
      <c r="L42" s="16">
        <v>0.08</v>
      </c>
      <c r="M42" s="16">
        <v>0.03</v>
      </c>
      <c r="N42" s="16">
        <v>0.11</v>
      </c>
      <c r="O42" s="16">
        <v>0.06</v>
      </c>
      <c r="P42" s="16">
        <v>0.12</v>
      </c>
      <c r="Q42" s="16">
        <v>0.08</v>
      </c>
    </row>
    <row r="43" spans="2:17" ht="24.75" thickBot="1" x14ac:dyDescent="0.3">
      <c r="B43" s="14" t="s">
        <v>30</v>
      </c>
      <c r="C43" s="16">
        <v>0.09</v>
      </c>
      <c r="D43" s="16">
        <v>0.02</v>
      </c>
      <c r="E43" s="16">
        <v>0.12</v>
      </c>
      <c r="F43" s="16">
        <v>0.02</v>
      </c>
      <c r="G43" s="16">
        <v>0.11</v>
      </c>
      <c r="H43" s="17">
        <v>7.0000000000000007E-2</v>
      </c>
      <c r="K43" s="14" t="s">
        <v>30</v>
      </c>
      <c r="L43" s="16">
        <v>0.12</v>
      </c>
      <c r="M43" s="16">
        <v>0.02</v>
      </c>
      <c r="N43" s="16">
        <v>0.08</v>
      </c>
      <c r="O43" s="16">
        <v>0.02</v>
      </c>
      <c r="P43" s="16">
        <v>0.14000000000000001</v>
      </c>
      <c r="Q43" s="16">
        <v>7.0000000000000007E-2</v>
      </c>
    </row>
    <row r="44" spans="2:17" ht="36.75" thickBot="1" x14ac:dyDescent="0.3">
      <c r="B44" s="14" t="s">
        <v>31</v>
      </c>
      <c r="C44" s="16">
        <v>7.0000000000000007E-2</v>
      </c>
      <c r="D44" s="16">
        <v>0.03</v>
      </c>
      <c r="E44" s="16">
        <v>0.05</v>
      </c>
      <c r="F44" s="16">
        <v>0.04</v>
      </c>
      <c r="G44" s="16">
        <v>0.03</v>
      </c>
      <c r="H44" s="17">
        <v>0.05</v>
      </c>
      <c r="K44" s="14" t="s">
        <v>31</v>
      </c>
      <c r="L44" s="16">
        <v>7.0000000000000007E-2</v>
      </c>
      <c r="M44" s="16">
        <v>0.01</v>
      </c>
      <c r="N44" s="16">
        <v>0.06</v>
      </c>
      <c r="O44" s="16">
        <v>0.04</v>
      </c>
      <c r="P44" s="16">
        <v>0.02</v>
      </c>
      <c r="Q44" s="16">
        <v>0.05</v>
      </c>
    </row>
    <row r="45" spans="2:17" ht="36.75" thickBot="1" x14ac:dyDescent="0.3">
      <c r="B45" s="14" t="s">
        <v>32</v>
      </c>
      <c r="C45" s="16">
        <v>0.04</v>
      </c>
      <c r="D45" s="16">
        <v>0</v>
      </c>
      <c r="E45" s="16">
        <v>0.03</v>
      </c>
      <c r="F45" s="16">
        <v>0.02</v>
      </c>
      <c r="G45" s="16">
        <v>0.06</v>
      </c>
      <c r="H45" s="17">
        <v>0.02</v>
      </c>
      <c r="K45" s="14" t="s">
        <v>32</v>
      </c>
      <c r="L45" s="16">
        <v>0.05</v>
      </c>
      <c r="M45" s="16">
        <v>0.01</v>
      </c>
      <c r="N45" s="16">
        <v>0.05</v>
      </c>
      <c r="O45" s="16">
        <v>0.02</v>
      </c>
      <c r="P45" s="16">
        <v>0.05</v>
      </c>
      <c r="Q45" s="16">
        <v>0.03</v>
      </c>
    </row>
    <row r="46" spans="2:17" ht="24.75" thickBot="1" x14ac:dyDescent="0.3">
      <c r="B46" s="14" t="s">
        <v>33</v>
      </c>
      <c r="C46" s="16">
        <v>0.02</v>
      </c>
      <c r="D46" s="16">
        <v>0.01</v>
      </c>
      <c r="E46" s="16">
        <v>0.01</v>
      </c>
      <c r="F46" s="16">
        <v>0</v>
      </c>
      <c r="G46" s="16">
        <v>0.03</v>
      </c>
      <c r="H46" s="17">
        <v>0.02</v>
      </c>
      <c r="K46" s="14" t="s">
        <v>33</v>
      </c>
      <c r="L46" s="16">
        <v>0.01</v>
      </c>
      <c r="M46" s="16">
        <v>0</v>
      </c>
      <c r="N46" s="16">
        <v>0.01</v>
      </c>
      <c r="O46" s="16">
        <v>0.02</v>
      </c>
      <c r="P46" s="16">
        <v>0.05</v>
      </c>
      <c r="Q46" s="16">
        <v>0.01</v>
      </c>
    </row>
    <row r="47" spans="2:17" ht="15.75" thickBot="1" x14ac:dyDescent="0.3">
      <c r="B47" s="21" t="s">
        <v>34</v>
      </c>
      <c r="C47" s="11">
        <v>1230</v>
      </c>
      <c r="D47" s="11">
        <v>695</v>
      </c>
      <c r="E47" s="11">
        <v>642</v>
      </c>
      <c r="F47" s="11">
        <v>418</v>
      </c>
      <c r="G47" s="11">
        <v>135</v>
      </c>
      <c r="H47" s="20">
        <v>3256</v>
      </c>
      <c r="K47" s="21" t="s">
        <v>34</v>
      </c>
      <c r="L47" s="11">
        <v>273</v>
      </c>
      <c r="M47" s="11">
        <v>168</v>
      </c>
      <c r="N47" s="11">
        <v>335</v>
      </c>
      <c r="O47" s="11">
        <v>210</v>
      </c>
      <c r="P47" s="11">
        <v>43</v>
      </c>
      <c r="Q47" s="11">
        <v>1033</v>
      </c>
    </row>
    <row r="48" spans="2:17" ht="15.75" thickBot="1" x14ac:dyDescent="0.3">
      <c r="B48" s="14" t="s">
        <v>35</v>
      </c>
      <c r="C48" s="23">
        <v>11.6</v>
      </c>
      <c r="D48" s="23">
        <v>4.2</v>
      </c>
      <c r="E48" s="23">
        <v>9.9</v>
      </c>
      <c r="F48" s="23">
        <v>4</v>
      </c>
      <c r="G48" s="23">
        <v>13</v>
      </c>
      <c r="H48" s="24">
        <v>8.4</v>
      </c>
      <c r="K48" s="14" t="s">
        <v>35</v>
      </c>
      <c r="L48" s="23">
        <v>12</v>
      </c>
      <c r="M48" s="23">
        <v>2.2999999999999998</v>
      </c>
      <c r="N48" s="23">
        <v>11.2</v>
      </c>
      <c r="O48" s="23">
        <v>6.4</v>
      </c>
      <c r="P48" s="23">
        <v>13.9</v>
      </c>
      <c r="Q48" s="23">
        <v>8.9</v>
      </c>
    </row>
    <row r="49" spans="2:17" ht="24.75" thickBot="1" x14ac:dyDescent="0.3">
      <c r="B49" s="14" t="s">
        <v>36</v>
      </c>
      <c r="C49" s="23">
        <v>2.5</v>
      </c>
      <c r="D49" s="23">
        <v>0</v>
      </c>
      <c r="E49" s="23">
        <v>2.5</v>
      </c>
      <c r="F49" s="23">
        <v>0</v>
      </c>
      <c r="G49" s="23">
        <v>2.5</v>
      </c>
      <c r="H49" s="24">
        <v>1</v>
      </c>
      <c r="K49" s="14" t="s">
        <v>36</v>
      </c>
      <c r="L49" s="23">
        <v>2.5</v>
      </c>
      <c r="M49" s="23">
        <v>0.5</v>
      </c>
      <c r="N49" s="23">
        <v>2.5</v>
      </c>
      <c r="O49" s="23">
        <v>0.5</v>
      </c>
      <c r="P49" s="23">
        <v>2.5</v>
      </c>
      <c r="Q49" s="23">
        <v>1</v>
      </c>
    </row>
    <row r="50" spans="2:17" x14ac:dyDescent="0.25">
      <c r="B50" s="25" t="s">
        <v>41</v>
      </c>
      <c r="C50" s="1"/>
      <c r="D50" s="1"/>
      <c r="E50" s="1"/>
      <c r="K50" s="25" t="s">
        <v>42</v>
      </c>
    </row>
    <row r="51" spans="2:17" x14ac:dyDescent="0.25">
      <c r="B51" s="25"/>
      <c r="C51" s="1"/>
      <c r="D51" s="1"/>
      <c r="E51" s="1"/>
      <c r="K51" s="25"/>
    </row>
    <row r="52" spans="2:17" x14ac:dyDescent="0.25">
      <c r="B52" s="25"/>
      <c r="C52" s="1"/>
      <c r="D52" s="1"/>
      <c r="E52" s="1"/>
      <c r="K52" s="25"/>
    </row>
    <row r="53" spans="2:17" x14ac:dyDescent="0.25">
      <c r="B53" s="3" t="s">
        <v>43</v>
      </c>
    </row>
    <row r="56" spans="2:17" ht="26.25" thickBot="1" x14ac:dyDescent="0.3">
      <c r="C56" s="11" t="s">
        <v>18</v>
      </c>
      <c r="D56" s="11" t="s">
        <v>19</v>
      </c>
      <c r="E56" s="11" t="s">
        <v>20</v>
      </c>
      <c r="F56" s="11" t="s">
        <v>21</v>
      </c>
      <c r="G56" s="11" t="s">
        <v>22</v>
      </c>
    </row>
    <row r="57" spans="2:17" x14ac:dyDescent="0.25">
      <c r="B57" s="1" t="s">
        <v>44</v>
      </c>
      <c r="C57" s="5">
        <v>3.9</v>
      </c>
      <c r="D57" s="5">
        <v>2.2999999999999998</v>
      </c>
      <c r="E57" s="5">
        <v>3.9</v>
      </c>
      <c r="F57" s="5">
        <v>2.2999999999999998</v>
      </c>
      <c r="G57" s="5">
        <v>6</v>
      </c>
    </row>
  </sheetData>
  <mergeCells count="5">
    <mergeCell ref="B16:B17"/>
    <mergeCell ref="C16:H16"/>
    <mergeCell ref="L16:Q16"/>
    <mergeCell ref="C35:H35"/>
    <mergeCell ref="L35:Q3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6"/>
  <sheetViews>
    <sheetView topLeftCell="A24" workbookViewId="0">
      <selection activeCell="I37" sqref="I37"/>
    </sheetView>
  </sheetViews>
  <sheetFormatPr defaultRowHeight="15" x14ac:dyDescent="0.25"/>
  <cols>
    <col min="2" max="2" width="16.28515625" customWidth="1"/>
    <col min="3" max="3" width="18.140625" customWidth="1"/>
    <col min="4" max="4" width="15.28515625" customWidth="1"/>
    <col min="5" max="5" width="14.7109375" customWidth="1"/>
    <col min="6" max="6" width="14.42578125" customWidth="1"/>
    <col min="7" max="7" width="15.140625" customWidth="1"/>
    <col min="8" max="8" width="14.85546875" customWidth="1"/>
  </cols>
  <sheetData>
    <row r="2" spans="2:8" ht="15.75" x14ac:dyDescent="0.25">
      <c r="B2" s="35" t="s">
        <v>120</v>
      </c>
      <c r="C2" s="36" t="s">
        <v>50</v>
      </c>
      <c r="D2" s="37"/>
      <c r="E2" s="37"/>
      <c r="F2" s="37"/>
      <c r="G2" s="37"/>
      <c r="H2" s="37"/>
    </row>
    <row r="3" spans="2:8" ht="15.75" thickBot="1" x14ac:dyDescent="0.3">
      <c r="B3" s="37"/>
      <c r="C3" s="37"/>
      <c r="D3" s="37"/>
      <c r="E3" s="37"/>
      <c r="F3" s="37"/>
      <c r="G3" s="37"/>
      <c r="H3" s="37"/>
    </row>
    <row r="4" spans="2:8" x14ac:dyDescent="0.25">
      <c r="B4" s="180" t="s">
        <v>51</v>
      </c>
      <c r="C4" s="181"/>
      <c r="D4" s="182" t="s">
        <v>18</v>
      </c>
      <c r="E4" s="184" t="s">
        <v>19</v>
      </c>
      <c r="F4" s="184" t="s">
        <v>20</v>
      </c>
      <c r="G4" s="184" t="s">
        <v>21</v>
      </c>
      <c r="H4" s="173" t="s">
        <v>22</v>
      </c>
    </row>
    <row r="5" spans="2:8" ht="15.75" thickBot="1" x14ac:dyDescent="0.3">
      <c r="B5" s="38" t="s">
        <v>53</v>
      </c>
      <c r="C5" s="39" t="s">
        <v>52</v>
      </c>
      <c r="D5" s="183"/>
      <c r="E5" s="185"/>
      <c r="F5" s="185"/>
      <c r="G5" s="185"/>
      <c r="H5" s="174"/>
    </row>
    <row r="6" spans="2:8" x14ac:dyDescent="0.25">
      <c r="B6" s="40" t="s">
        <v>54</v>
      </c>
      <c r="C6" s="41" t="s">
        <v>58</v>
      </c>
      <c r="D6" s="42">
        <f>D18</f>
        <v>0.85</v>
      </c>
      <c r="E6" s="43">
        <f t="shared" ref="E6:H6" si="0">E18</f>
        <v>0.72499999999999998</v>
      </c>
      <c r="F6" s="43">
        <f t="shared" si="0"/>
        <v>0.85499999999999998</v>
      </c>
      <c r="G6" s="43">
        <f t="shared" si="0"/>
        <v>0.70500000000000007</v>
      </c>
      <c r="H6" s="44">
        <f t="shared" si="0"/>
        <v>0.83000000000000007</v>
      </c>
    </row>
    <row r="7" spans="2:8" x14ac:dyDescent="0.25">
      <c r="B7" s="45" t="s">
        <v>55</v>
      </c>
      <c r="C7" s="46" t="s">
        <v>58</v>
      </c>
      <c r="D7" s="47">
        <f>D18</f>
        <v>0.85</v>
      </c>
      <c r="E7" s="48">
        <f t="shared" ref="E7:H7" si="1">E18</f>
        <v>0.72499999999999998</v>
      </c>
      <c r="F7" s="48">
        <f t="shared" si="1"/>
        <v>0.85499999999999998</v>
      </c>
      <c r="G7" s="48">
        <f t="shared" si="1"/>
        <v>0.70500000000000007</v>
      </c>
      <c r="H7" s="49">
        <f t="shared" si="1"/>
        <v>0.83000000000000007</v>
      </c>
    </row>
    <row r="8" spans="2:8" ht="30" x14ac:dyDescent="0.25">
      <c r="B8" s="45" t="s">
        <v>56</v>
      </c>
      <c r="C8" s="46" t="s">
        <v>59</v>
      </c>
      <c r="D8" s="47">
        <f>D27</f>
        <v>0.115</v>
      </c>
      <c r="E8" s="48">
        <f t="shared" ref="E8:H8" si="2">E27</f>
        <v>0.245</v>
      </c>
      <c r="F8" s="48">
        <f t="shared" si="2"/>
        <v>9.2499999999999999E-2</v>
      </c>
      <c r="G8" s="48">
        <f t="shared" si="2"/>
        <v>0.21</v>
      </c>
      <c r="H8" s="49">
        <f t="shared" si="2"/>
        <v>0.125</v>
      </c>
    </row>
    <row r="9" spans="2:8" ht="30.75" thickBot="1" x14ac:dyDescent="0.3">
      <c r="B9" s="38" t="s">
        <v>57</v>
      </c>
      <c r="C9" s="39" t="s">
        <v>60</v>
      </c>
      <c r="D9" s="50">
        <f>D36</f>
        <v>0.59250000000000003</v>
      </c>
      <c r="E9" s="51">
        <f t="shared" ref="E9:H9" si="3">E36</f>
        <v>0.65</v>
      </c>
      <c r="F9" s="51">
        <f t="shared" si="3"/>
        <v>0.60750000000000004</v>
      </c>
      <c r="G9" s="51">
        <f t="shared" si="3"/>
        <v>0.60499999999999998</v>
      </c>
      <c r="H9" s="52">
        <f t="shared" si="3"/>
        <v>0.55000000000000004</v>
      </c>
    </row>
    <row r="11" spans="2:8" x14ac:dyDescent="0.25">
      <c r="B11" s="4" t="s">
        <v>117</v>
      </c>
    </row>
    <row r="12" spans="2:8" ht="15.75" thickBot="1" x14ac:dyDescent="0.3"/>
    <row r="13" spans="2:8" ht="26.25" thickBot="1" x14ac:dyDescent="0.3">
      <c r="B13" s="26"/>
      <c r="C13" s="30"/>
      <c r="D13" s="29" t="s">
        <v>18</v>
      </c>
      <c r="E13" s="27" t="s">
        <v>19</v>
      </c>
      <c r="F13" s="27" t="s">
        <v>20</v>
      </c>
      <c r="G13" s="27" t="s">
        <v>21</v>
      </c>
      <c r="H13" s="28" t="s">
        <v>22</v>
      </c>
    </row>
    <row r="14" spans="2:8" ht="60" x14ac:dyDescent="0.25">
      <c r="B14" s="175" t="s">
        <v>45</v>
      </c>
      <c r="C14" s="31" t="s">
        <v>47</v>
      </c>
      <c r="D14" s="53">
        <f>SUM(Data!C19:C26)</f>
        <v>0.93</v>
      </c>
      <c r="E14" s="53">
        <f>SUM(Data!D19:D26)</f>
        <v>0.91</v>
      </c>
      <c r="F14" s="53">
        <f>SUM(Data!E19:E26)</f>
        <v>0.95</v>
      </c>
      <c r="G14" s="53">
        <f>SUM(Data!F19:F26)</f>
        <v>0.88000000000000012</v>
      </c>
      <c r="H14" s="54">
        <f>SUM(Data!G19:G26)</f>
        <v>0.89000000000000012</v>
      </c>
    </row>
    <row r="15" spans="2:8" ht="60.75" thickBot="1" x14ac:dyDescent="0.3">
      <c r="B15" s="176"/>
      <c r="C15" s="32" t="s">
        <v>48</v>
      </c>
      <c r="D15" s="55">
        <f>SUM(Data!C38:C45)</f>
        <v>0.71</v>
      </c>
      <c r="E15" s="55">
        <f>SUM(Data!D38:D45)</f>
        <v>0.42999999999999994</v>
      </c>
      <c r="F15" s="55">
        <f>SUM(Data!E38:E45)</f>
        <v>0.75000000000000011</v>
      </c>
      <c r="G15" s="55">
        <f>SUM(Data!F38:F45)</f>
        <v>0.43000000000000005</v>
      </c>
      <c r="H15" s="56">
        <f>SUM(Data!G38:G45)</f>
        <v>0.77</v>
      </c>
    </row>
    <row r="16" spans="2:8" ht="60" x14ac:dyDescent="0.25">
      <c r="B16" s="175" t="s">
        <v>46</v>
      </c>
      <c r="C16" s="31" t="s">
        <v>47</v>
      </c>
      <c r="D16" s="53">
        <f>SUM(Data!L19:L26)</f>
        <v>0.89999999999999991</v>
      </c>
      <c r="E16" s="53">
        <f>SUM(Data!M19:M26)</f>
        <v>0.87999999999999989</v>
      </c>
      <c r="F16" s="53">
        <f>SUM(Data!N19:N26)</f>
        <v>0.88000000000000012</v>
      </c>
      <c r="G16" s="53">
        <f>SUM(Data!O19:O26)</f>
        <v>0.85000000000000009</v>
      </c>
      <c r="H16" s="54">
        <f>SUM(Data!P19:P26)</f>
        <v>0.79</v>
      </c>
    </row>
    <row r="17" spans="2:9" ht="60.75" thickBot="1" x14ac:dyDescent="0.3">
      <c r="B17" s="177"/>
      <c r="C17" s="33" t="s">
        <v>48</v>
      </c>
      <c r="D17" s="57">
        <f>SUM(Data!L38:L45)</f>
        <v>0.85999999999999988</v>
      </c>
      <c r="E17" s="57">
        <f>SUM(Data!M38:M45)</f>
        <v>0.68000000000000016</v>
      </c>
      <c r="F17" s="57">
        <f>SUM(Data!N38:N45)</f>
        <v>0.84000000000000008</v>
      </c>
      <c r="G17" s="57">
        <f>SUM(Data!O38:O45)</f>
        <v>0.66000000000000014</v>
      </c>
      <c r="H17" s="58">
        <f>SUM(Data!P38:P45)</f>
        <v>0.87000000000000011</v>
      </c>
    </row>
    <row r="18" spans="2:9" ht="15.75" thickBot="1" x14ac:dyDescent="0.3">
      <c r="B18" s="178" t="s">
        <v>49</v>
      </c>
      <c r="C18" s="179"/>
      <c r="D18" s="59">
        <f>AVERAGE(D14:D17)</f>
        <v>0.85</v>
      </c>
      <c r="E18" s="60">
        <f t="shared" ref="E18" si="4">AVERAGE(E14:E17)</f>
        <v>0.72499999999999998</v>
      </c>
      <c r="F18" s="60">
        <f t="shared" ref="F18" si="5">AVERAGE(F14:F17)</f>
        <v>0.85499999999999998</v>
      </c>
      <c r="G18" s="60">
        <f t="shared" ref="G18" si="6">AVERAGE(G14:G17)</f>
        <v>0.70500000000000007</v>
      </c>
      <c r="H18" s="61">
        <f t="shared" ref="H18" si="7">AVERAGE(H14:H17)</f>
        <v>0.83000000000000007</v>
      </c>
      <c r="I18" s="34" t="s">
        <v>121</v>
      </c>
    </row>
    <row r="20" spans="2:9" x14ac:dyDescent="0.25">
      <c r="B20" s="4" t="s">
        <v>118</v>
      </c>
    </row>
    <row r="21" spans="2:9" ht="15.75" thickBot="1" x14ac:dyDescent="0.3"/>
    <row r="22" spans="2:9" ht="26.25" thickBot="1" x14ac:dyDescent="0.3">
      <c r="B22" s="26"/>
      <c r="C22" s="30"/>
      <c r="D22" s="29" t="s">
        <v>18</v>
      </c>
      <c r="E22" s="27" t="s">
        <v>19</v>
      </c>
      <c r="F22" s="27" t="s">
        <v>20</v>
      </c>
      <c r="G22" s="27" t="s">
        <v>21</v>
      </c>
      <c r="H22" s="28" t="s">
        <v>22</v>
      </c>
    </row>
    <row r="23" spans="2:9" ht="60" x14ac:dyDescent="0.25">
      <c r="B23" s="175" t="s">
        <v>45</v>
      </c>
      <c r="C23" s="31" t="s">
        <v>47</v>
      </c>
      <c r="D23" s="53">
        <f>Data!C19</f>
        <v>0.06</v>
      </c>
      <c r="E23" s="53">
        <f>Data!D19</f>
        <v>0.16</v>
      </c>
      <c r="F23" s="53">
        <f>Data!E19</f>
        <v>0.05</v>
      </c>
      <c r="G23" s="53">
        <f>Data!F19</f>
        <v>0.18</v>
      </c>
      <c r="H23" s="54">
        <f>Data!G19</f>
        <v>7.0000000000000007E-2</v>
      </c>
    </row>
    <row r="24" spans="2:9" ht="60.75" thickBot="1" x14ac:dyDescent="0.3">
      <c r="B24" s="176"/>
      <c r="C24" s="32" t="s">
        <v>48</v>
      </c>
      <c r="D24" s="55">
        <f>Data!C38</f>
        <v>0.11</v>
      </c>
      <c r="E24" s="55">
        <f>Data!D38</f>
        <v>0.15</v>
      </c>
      <c r="F24" s="55">
        <f>Data!E38</f>
        <v>0.05</v>
      </c>
      <c r="G24" s="55">
        <f>Data!F38</f>
        <v>0.16</v>
      </c>
      <c r="H24" s="56">
        <f>Data!G38</f>
        <v>0.08</v>
      </c>
    </row>
    <row r="25" spans="2:9" ht="60" x14ac:dyDescent="0.25">
      <c r="B25" s="175" t="s">
        <v>46</v>
      </c>
      <c r="C25" s="31" t="s">
        <v>47</v>
      </c>
      <c r="D25" s="53">
        <f>Data!L19</f>
        <v>0.1</v>
      </c>
      <c r="E25" s="53">
        <f>Data!M19</f>
        <v>0.22</v>
      </c>
      <c r="F25" s="53">
        <f>Data!N19</f>
        <v>0.05</v>
      </c>
      <c r="G25" s="53">
        <f>Data!O19</f>
        <v>0.15</v>
      </c>
      <c r="H25" s="54">
        <f>Data!P19</f>
        <v>0.09</v>
      </c>
    </row>
    <row r="26" spans="2:9" ht="60.75" thickBot="1" x14ac:dyDescent="0.3">
      <c r="B26" s="177"/>
      <c r="C26" s="33" t="s">
        <v>48</v>
      </c>
      <c r="D26" s="57">
        <f>Data!L38</f>
        <v>0.19</v>
      </c>
      <c r="E26" s="57">
        <f>Data!M38</f>
        <v>0.45</v>
      </c>
      <c r="F26" s="57">
        <f>Data!N38</f>
        <v>0.22</v>
      </c>
      <c r="G26" s="57">
        <f>Data!O38</f>
        <v>0.35</v>
      </c>
      <c r="H26" s="58">
        <f>Data!P38</f>
        <v>0.26</v>
      </c>
    </row>
    <row r="27" spans="2:9" ht="15.75" thickBot="1" x14ac:dyDescent="0.3">
      <c r="B27" s="178" t="s">
        <v>49</v>
      </c>
      <c r="C27" s="179"/>
      <c r="D27" s="59">
        <f>AVERAGE(D23:D26)</f>
        <v>0.115</v>
      </c>
      <c r="E27" s="60">
        <f t="shared" ref="E27" si="8">AVERAGE(E23:E26)</f>
        <v>0.245</v>
      </c>
      <c r="F27" s="60">
        <f t="shared" ref="F27" si="9">AVERAGE(F23:F26)</f>
        <v>9.2499999999999999E-2</v>
      </c>
      <c r="G27" s="60">
        <f t="shared" ref="G27" si="10">AVERAGE(G23:G26)</f>
        <v>0.21</v>
      </c>
      <c r="H27" s="61">
        <f t="shared" ref="H27" si="11">AVERAGE(H23:H26)</f>
        <v>0.125</v>
      </c>
      <c r="I27" s="34" t="s">
        <v>122</v>
      </c>
    </row>
    <row r="29" spans="2:9" x14ac:dyDescent="0.25">
      <c r="B29" s="4" t="s">
        <v>119</v>
      </c>
    </row>
    <row r="30" spans="2:9" ht="15.75" thickBot="1" x14ac:dyDescent="0.3"/>
    <row r="31" spans="2:9" ht="26.25" thickBot="1" x14ac:dyDescent="0.3">
      <c r="B31" s="26"/>
      <c r="C31" s="30"/>
      <c r="D31" s="29" t="s">
        <v>18</v>
      </c>
      <c r="E31" s="27" t="s">
        <v>19</v>
      </c>
      <c r="F31" s="27" t="s">
        <v>20</v>
      </c>
      <c r="G31" s="27" t="s">
        <v>21</v>
      </c>
      <c r="H31" s="28" t="s">
        <v>22</v>
      </c>
    </row>
    <row r="32" spans="2:9" ht="60" x14ac:dyDescent="0.25">
      <c r="B32" s="175" t="s">
        <v>45</v>
      </c>
      <c r="C32" s="31" t="s">
        <v>47</v>
      </c>
      <c r="D32" s="53">
        <f>SUM(Data!C19:C23)</f>
        <v>0.66</v>
      </c>
      <c r="E32" s="53">
        <f>SUM(Data!D19:D23)</f>
        <v>0.79</v>
      </c>
      <c r="F32" s="53">
        <f>SUM(Data!E19:E23)</f>
        <v>0.66999999999999993</v>
      </c>
      <c r="G32" s="53">
        <f>SUM(Data!F19:F23)</f>
        <v>0.78</v>
      </c>
      <c r="H32" s="54">
        <f>SUM(Data!G19:G23)</f>
        <v>0.55000000000000004</v>
      </c>
    </row>
    <row r="33" spans="2:9" ht="60.75" thickBot="1" x14ac:dyDescent="0.3">
      <c r="B33" s="176"/>
      <c r="C33" s="32" t="s">
        <v>48</v>
      </c>
      <c r="D33" s="55">
        <f>SUM(Data!C38:C42)</f>
        <v>0.51</v>
      </c>
      <c r="E33" s="55">
        <f>SUM(Data!D38:D42)</f>
        <v>0.37999999999999995</v>
      </c>
      <c r="F33" s="55">
        <f>SUM(Data!E38:E42)</f>
        <v>0.55000000000000004</v>
      </c>
      <c r="G33" s="55">
        <f>SUM(Data!F38:F42)</f>
        <v>0.35000000000000003</v>
      </c>
      <c r="H33" s="56">
        <f>SUM(Data!G38:G42)</f>
        <v>0.57000000000000006</v>
      </c>
    </row>
    <row r="34" spans="2:9" ht="60" x14ac:dyDescent="0.25">
      <c r="B34" s="175" t="s">
        <v>46</v>
      </c>
      <c r="C34" s="31" t="s">
        <v>47</v>
      </c>
      <c r="D34" s="53">
        <f>SUM(Data!L19:L23)</f>
        <v>0.57999999999999996</v>
      </c>
      <c r="E34" s="53">
        <f>SUM(Data!M19:M23)</f>
        <v>0.78999999999999992</v>
      </c>
      <c r="F34" s="53">
        <f>SUM(Data!N19:N23)</f>
        <v>0.56000000000000005</v>
      </c>
      <c r="G34" s="53">
        <f>SUM(Data!O19:O23)</f>
        <v>0.71</v>
      </c>
      <c r="H34" s="54">
        <f>SUM(Data!P19:P23)</f>
        <v>0.42000000000000004</v>
      </c>
    </row>
    <row r="35" spans="2:9" ht="60.75" thickBot="1" x14ac:dyDescent="0.3">
      <c r="B35" s="177"/>
      <c r="C35" s="33" t="s">
        <v>48</v>
      </c>
      <c r="D35" s="57">
        <f>SUM(Data!L38:L42)</f>
        <v>0.61999999999999988</v>
      </c>
      <c r="E35" s="57">
        <f>SUM(Data!M38:M42)</f>
        <v>0.64000000000000012</v>
      </c>
      <c r="F35" s="57">
        <f>SUM(Data!N38:N42)</f>
        <v>0.65</v>
      </c>
      <c r="G35" s="57">
        <f>SUM(Data!O38:O42)</f>
        <v>0.58000000000000007</v>
      </c>
      <c r="H35" s="58">
        <f>SUM(Data!P38:P42)</f>
        <v>0.66</v>
      </c>
    </row>
    <row r="36" spans="2:9" ht="15.75" thickBot="1" x14ac:dyDescent="0.3">
      <c r="B36" s="178" t="s">
        <v>49</v>
      </c>
      <c r="C36" s="179"/>
      <c r="D36" s="59">
        <f>AVERAGE(D32:D35)</f>
        <v>0.59250000000000003</v>
      </c>
      <c r="E36" s="60">
        <f t="shared" ref="E36:H36" si="12">AVERAGE(E32:E35)</f>
        <v>0.65</v>
      </c>
      <c r="F36" s="60">
        <f t="shared" si="12"/>
        <v>0.60750000000000004</v>
      </c>
      <c r="G36" s="60">
        <f t="shared" si="12"/>
        <v>0.60499999999999998</v>
      </c>
      <c r="H36" s="61">
        <f t="shared" si="12"/>
        <v>0.55000000000000004</v>
      </c>
      <c r="I36" s="34" t="s">
        <v>123</v>
      </c>
    </row>
  </sheetData>
  <mergeCells count="15">
    <mergeCell ref="H4:H5"/>
    <mergeCell ref="B32:B33"/>
    <mergeCell ref="B34:B35"/>
    <mergeCell ref="B36:C36"/>
    <mergeCell ref="B14:B15"/>
    <mergeCell ref="B16:B17"/>
    <mergeCell ref="B18:C18"/>
    <mergeCell ref="B23:B24"/>
    <mergeCell ref="B25:B26"/>
    <mergeCell ref="B27:C27"/>
    <mergeCell ref="B4:C4"/>
    <mergeCell ref="D4:D5"/>
    <mergeCell ref="E4:E5"/>
    <mergeCell ref="F4:F5"/>
    <mergeCell ref="G4:G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topLeftCell="A16" workbookViewId="0">
      <selection activeCell="N16" sqref="N16"/>
    </sheetView>
  </sheetViews>
  <sheetFormatPr defaultRowHeight="15" x14ac:dyDescent="0.25"/>
  <cols>
    <col min="2" max="2" width="22.85546875" customWidth="1"/>
    <col min="3" max="3" width="16.85546875" customWidth="1"/>
    <col min="4" max="4" width="15.28515625" customWidth="1"/>
    <col min="5" max="5" width="14.42578125" customWidth="1"/>
    <col min="6" max="6" width="16.42578125" customWidth="1"/>
    <col min="7" max="7" width="13.7109375" customWidth="1"/>
  </cols>
  <sheetData>
    <row r="2" spans="2:8" ht="15.75" x14ac:dyDescent="0.25">
      <c r="B2" s="35" t="s">
        <v>69</v>
      </c>
      <c r="C2" s="65" t="s">
        <v>70</v>
      </c>
      <c r="D2" s="37"/>
      <c r="E2" s="37"/>
      <c r="F2" s="37"/>
      <c r="G2" s="37"/>
    </row>
    <row r="3" spans="2:8" ht="16.5" thickBot="1" x14ac:dyDescent="0.3">
      <c r="B3" s="35"/>
      <c r="C3" s="65"/>
      <c r="D3" s="37"/>
      <c r="E3" s="37"/>
      <c r="F3" s="37"/>
      <c r="G3" s="37"/>
    </row>
    <row r="4" spans="2:8" ht="48" thickBot="1" x14ac:dyDescent="0.3">
      <c r="B4" s="68"/>
      <c r="C4" s="69" t="s">
        <v>18</v>
      </c>
      <c r="D4" s="69" t="s">
        <v>19</v>
      </c>
      <c r="E4" s="69" t="s">
        <v>20</v>
      </c>
      <c r="F4" s="69" t="s">
        <v>21</v>
      </c>
      <c r="G4" s="70" t="s">
        <v>22</v>
      </c>
    </row>
    <row r="5" spans="2:8" ht="15.75" customHeight="1" thickBot="1" x14ac:dyDescent="0.3">
      <c r="B5" s="186" t="s">
        <v>66</v>
      </c>
      <c r="C5" s="187"/>
      <c r="D5" s="187"/>
      <c r="E5" s="187"/>
      <c r="F5" s="187"/>
      <c r="G5" s="188"/>
    </row>
    <row r="6" spans="2:8" ht="31.5" x14ac:dyDescent="0.25">
      <c r="B6" s="71" t="s">
        <v>71</v>
      </c>
      <c r="C6" s="75">
        <f>D19</f>
        <v>0.36794871794871797</v>
      </c>
      <c r="D6" s="76">
        <f t="shared" ref="D6:G6" si="0">E19</f>
        <v>0.5902173913043478</v>
      </c>
      <c r="E6" s="76">
        <f t="shared" si="0"/>
        <v>0.36423076923076925</v>
      </c>
      <c r="F6" s="76">
        <f t="shared" si="0"/>
        <v>0.60152173913043483</v>
      </c>
      <c r="G6" s="77">
        <f t="shared" si="0"/>
        <v>0.30833333333333324</v>
      </c>
    </row>
    <row r="7" spans="2:8" ht="31.5" x14ac:dyDescent="0.25">
      <c r="B7" s="72" t="s">
        <v>72</v>
      </c>
      <c r="C7" s="78">
        <f>D19</f>
        <v>0.36794871794871797</v>
      </c>
      <c r="D7" s="67">
        <f t="shared" ref="D7:G7" si="1">E19</f>
        <v>0.5902173913043478</v>
      </c>
      <c r="E7" s="67">
        <f t="shared" si="1"/>
        <v>0.36423076923076925</v>
      </c>
      <c r="F7" s="67">
        <f t="shared" si="1"/>
        <v>0.60152173913043483</v>
      </c>
      <c r="G7" s="62">
        <f t="shared" si="1"/>
        <v>0.30833333333333324</v>
      </c>
    </row>
    <row r="8" spans="2:8" ht="15.75" x14ac:dyDescent="0.25">
      <c r="B8" s="72" t="s">
        <v>73</v>
      </c>
      <c r="C8" s="189">
        <f>D37</f>
        <v>0.55942307692307691</v>
      </c>
      <c r="D8" s="190">
        <f t="shared" ref="D8:G8" si="2">E37</f>
        <v>0.63260869565217392</v>
      </c>
      <c r="E8" s="190">
        <f t="shared" si="2"/>
        <v>0.54826923076923073</v>
      </c>
      <c r="F8" s="190">
        <f t="shared" si="2"/>
        <v>0.65804347826086962</v>
      </c>
      <c r="G8" s="191">
        <f t="shared" si="2"/>
        <v>0.54166666666666663</v>
      </c>
    </row>
    <row r="9" spans="2:8" ht="31.5" x14ac:dyDescent="0.25">
      <c r="B9" s="73" t="s">
        <v>67</v>
      </c>
      <c r="C9" s="189"/>
      <c r="D9" s="190"/>
      <c r="E9" s="190"/>
      <c r="F9" s="190"/>
      <c r="G9" s="191"/>
    </row>
    <row r="10" spans="2:8" ht="48" thickBot="1" x14ac:dyDescent="0.3">
      <c r="B10" s="74" t="s">
        <v>68</v>
      </c>
      <c r="C10" s="79">
        <f>D28</f>
        <v>0.9144871794871795</v>
      </c>
      <c r="D10" s="63">
        <f t="shared" ref="D10:G10" si="3">E28</f>
        <v>0.86152173913043484</v>
      </c>
      <c r="E10" s="63">
        <f t="shared" si="3"/>
        <v>0.93121794871794872</v>
      </c>
      <c r="F10" s="63">
        <f t="shared" si="3"/>
        <v>0.88130434782608702</v>
      </c>
      <c r="G10" s="64">
        <f t="shared" si="3"/>
        <v>0.89583333333333337</v>
      </c>
    </row>
    <row r="12" spans="2:8" ht="15.75" x14ac:dyDescent="0.25">
      <c r="B12" s="66" t="s">
        <v>74</v>
      </c>
    </row>
    <row r="13" spans="2:8" ht="15.75" thickBot="1" x14ac:dyDescent="0.3"/>
    <row r="14" spans="2:8" ht="39" thickBot="1" x14ac:dyDescent="0.3">
      <c r="B14" s="26"/>
      <c r="C14" s="30"/>
      <c r="D14" s="29" t="s">
        <v>18</v>
      </c>
      <c r="E14" s="27" t="s">
        <v>19</v>
      </c>
      <c r="F14" s="27" t="s">
        <v>20</v>
      </c>
      <c r="G14" s="27" t="s">
        <v>21</v>
      </c>
      <c r="H14" s="28" t="s">
        <v>22</v>
      </c>
    </row>
    <row r="15" spans="2:8" ht="60.75" thickBot="1" x14ac:dyDescent="0.3">
      <c r="B15" s="175" t="s">
        <v>45</v>
      </c>
      <c r="C15" s="31" t="s">
        <v>47</v>
      </c>
      <c r="D15" s="53">
        <f>'Passenger Awareness'!D14*(1/Data!C$57)+(1-'Passenger Awareness'!D14)</f>
        <v>0.30846153846153845</v>
      </c>
      <c r="E15" s="53">
        <f>'Passenger Awareness'!E14*(1/Data!D$57)+(1-'Passenger Awareness'!E14)</f>
        <v>0.48565217391304349</v>
      </c>
      <c r="F15" s="53">
        <f>'Passenger Awareness'!F14*(1/Data!E$57)+(1-'Passenger Awareness'!F14)</f>
        <v>0.29358974358974366</v>
      </c>
      <c r="G15" s="53">
        <f>'Passenger Awareness'!G14*(1/Data!F$57)+(1-'Passenger Awareness'!G14)</f>
        <v>0.50260869565217381</v>
      </c>
      <c r="H15" s="53">
        <f>'Passenger Awareness'!H14*(1/Data!G$57)+(1-'Passenger Awareness'!H14)</f>
        <v>0.25833333333333319</v>
      </c>
    </row>
    <row r="16" spans="2:8" ht="60.75" thickBot="1" x14ac:dyDescent="0.3">
      <c r="B16" s="176"/>
      <c r="C16" s="32" t="s">
        <v>48</v>
      </c>
      <c r="D16" s="53">
        <f>'Passenger Awareness'!D15*(1/Data!C$57)+(1-'Passenger Awareness'!D15)</f>
        <v>0.47205128205128211</v>
      </c>
      <c r="E16" s="53">
        <f>'Passenger Awareness'!E15*(1/Data!D$57)+(1-'Passenger Awareness'!E15)</f>
        <v>0.75695652173913053</v>
      </c>
      <c r="F16" s="53">
        <f>'Passenger Awareness'!F15*(1/Data!E$57)+(1-'Passenger Awareness'!F15)</f>
        <v>0.44230769230769229</v>
      </c>
      <c r="G16" s="53">
        <f>'Passenger Awareness'!G15*(1/Data!F$57)+(1-'Passenger Awareness'!G15)</f>
        <v>0.75695652173913042</v>
      </c>
      <c r="H16" s="53">
        <f>'Passenger Awareness'!H15*(1/Data!G$57)+(1-'Passenger Awareness'!H15)</f>
        <v>0.35833333333333328</v>
      </c>
    </row>
    <row r="17" spans="2:9" ht="60.75" thickBot="1" x14ac:dyDescent="0.3">
      <c r="B17" s="175" t="s">
        <v>46</v>
      </c>
      <c r="C17" s="31" t="s">
        <v>47</v>
      </c>
      <c r="D17" s="53">
        <f>'Passenger Awareness'!D16*(1/Data!C$57)+(1-'Passenger Awareness'!D16)</f>
        <v>0.33076923076923087</v>
      </c>
      <c r="E17" s="53">
        <f>'Passenger Awareness'!E16*(1/Data!D$57)+(1-'Passenger Awareness'!E16)</f>
        <v>0.50260869565217403</v>
      </c>
      <c r="F17" s="53">
        <f>'Passenger Awareness'!F16*(1/Data!E$57)+(1-'Passenger Awareness'!F16)</f>
        <v>0.34564102564102561</v>
      </c>
      <c r="G17" s="53">
        <f>'Passenger Awareness'!G16*(1/Data!F$57)+(1-'Passenger Awareness'!G16)</f>
        <v>0.51956521739130435</v>
      </c>
      <c r="H17" s="53">
        <f>'Passenger Awareness'!H16*(1/Data!G$57)+(1-'Passenger Awareness'!H16)</f>
        <v>0.34166666666666662</v>
      </c>
    </row>
    <row r="18" spans="2:9" ht="60.75" thickBot="1" x14ac:dyDescent="0.3">
      <c r="B18" s="177"/>
      <c r="C18" s="33" t="s">
        <v>48</v>
      </c>
      <c r="D18" s="53">
        <f>'Passenger Awareness'!D17*(1/Data!C$57)+(1-'Passenger Awareness'!D17)</f>
        <v>0.36051282051282063</v>
      </c>
      <c r="E18" s="53">
        <f>'Passenger Awareness'!E17*(1/Data!D$57)+(1-'Passenger Awareness'!E17)</f>
        <v>0.61565217391304339</v>
      </c>
      <c r="F18" s="53">
        <f>'Passenger Awareness'!F17*(1/Data!E$57)+(1-'Passenger Awareness'!F17)</f>
        <v>0.37538461538461532</v>
      </c>
      <c r="G18" s="53">
        <f>'Passenger Awareness'!G17*(1/Data!F$57)+(1-'Passenger Awareness'!G17)</f>
        <v>0.62695652173913041</v>
      </c>
      <c r="H18" s="53">
        <f>'Passenger Awareness'!H17*(1/Data!G$57)+(1-'Passenger Awareness'!H17)</f>
        <v>0.27499999999999991</v>
      </c>
    </row>
    <row r="19" spans="2:9" ht="15.75" thickBot="1" x14ac:dyDescent="0.3">
      <c r="B19" s="178" t="s">
        <v>49</v>
      </c>
      <c r="C19" s="179"/>
      <c r="D19" s="53">
        <f>'Passenger Awareness'!D18*(1/Data!C$57)+(1-'Passenger Awareness'!D18)</f>
        <v>0.36794871794871797</v>
      </c>
      <c r="E19" s="53">
        <f>'Passenger Awareness'!E18*(1/Data!D$57)+(1-'Passenger Awareness'!E18)</f>
        <v>0.5902173913043478</v>
      </c>
      <c r="F19" s="53">
        <f>'Passenger Awareness'!F18*(1/Data!E$57)+(1-'Passenger Awareness'!F18)</f>
        <v>0.36423076923076925</v>
      </c>
      <c r="G19" s="53">
        <f>'Passenger Awareness'!G18*(1/Data!F$57)+(1-'Passenger Awareness'!G18)</f>
        <v>0.60152173913043483</v>
      </c>
      <c r="H19" s="53">
        <f>'Passenger Awareness'!H18*(1/Data!G$57)+(1-'Passenger Awareness'!H18)</f>
        <v>0.30833333333333324</v>
      </c>
      <c r="I19" s="34" t="s">
        <v>77</v>
      </c>
    </row>
    <row r="21" spans="2:9" ht="15.75" x14ac:dyDescent="0.25">
      <c r="B21" s="66" t="s">
        <v>75</v>
      </c>
    </row>
    <row r="22" spans="2:9" ht="15.75" thickBot="1" x14ac:dyDescent="0.3"/>
    <row r="23" spans="2:9" ht="39" thickBot="1" x14ac:dyDescent="0.3">
      <c r="B23" s="26"/>
      <c r="C23" s="30"/>
      <c r="D23" s="29" t="s">
        <v>18</v>
      </c>
      <c r="E23" s="27" t="s">
        <v>19</v>
      </c>
      <c r="F23" s="27" t="s">
        <v>20</v>
      </c>
      <c r="G23" s="27" t="s">
        <v>21</v>
      </c>
      <c r="H23" s="28" t="s">
        <v>22</v>
      </c>
    </row>
    <row r="24" spans="2:9" ht="60.75" thickBot="1" x14ac:dyDescent="0.3">
      <c r="B24" s="175" t="s">
        <v>45</v>
      </c>
      <c r="C24" s="31" t="s">
        <v>47</v>
      </c>
      <c r="D24" s="53">
        <f>'Passenger Awareness'!D23*(1/Data!C$57)+(1-'Passenger Awareness'!D23)</f>
        <v>0.95538461538461528</v>
      </c>
      <c r="E24" s="53">
        <f>'Passenger Awareness'!E23*(1/Data!D$57)+(1-'Passenger Awareness'!E23)</f>
        <v>0.90956521739130436</v>
      </c>
      <c r="F24" s="53">
        <f>'Passenger Awareness'!F23*(1/Data!E$57)+(1-'Passenger Awareness'!F23)</f>
        <v>0.96282051282051273</v>
      </c>
      <c r="G24" s="53">
        <f>'Passenger Awareness'!G23*(1/Data!F$57)+(1-'Passenger Awareness'!G23)</f>
        <v>0.89826086956521745</v>
      </c>
      <c r="H24" s="53">
        <f>'Passenger Awareness'!H23*(1/Data!G$57)+(1-'Passenger Awareness'!H23)</f>
        <v>0.94166666666666665</v>
      </c>
    </row>
    <row r="25" spans="2:9" ht="60.75" thickBot="1" x14ac:dyDescent="0.3">
      <c r="B25" s="176"/>
      <c r="C25" s="32" t="s">
        <v>48</v>
      </c>
      <c r="D25" s="53">
        <f>'Passenger Awareness'!D24*(1/Data!C$57)+(1-'Passenger Awareness'!D24)</f>
        <v>0.91820512820512823</v>
      </c>
      <c r="E25" s="53">
        <f>'Passenger Awareness'!E24*(1/Data!D$57)+(1-'Passenger Awareness'!E24)</f>
        <v>0.91521739130434776</v>
      </c>
      <c r="F25" s="53">
        <f>'Passenger Awareness'!F24*(1/Data!E$57)+(1-'Passenger Awareness'!F24)</f>
        <v>0.96282051282051273</v>
      </c>
      <c r="G25" s="53">
        <f>'Passenger Awareness'!G24*(1/Data!F$57)+(1-'Passenger Awareness'!G24)</f>
        <v>0.90956521739130436</v>
      </c>
      <c r="H25" s="53">
        <f>'Passenger Awareness'!H24*(1/Data!G$57)+(1-'Passenger Awareness'!H24)</f>
        <v>0.93333333333333335</v>
      </c>
    </row>
    <row r="26" spans="2:9" ht="60.75" thickBot="1" x14ac:dyDescent="0.3">
      <c r="B26" s="175" t="s">
        <v>46</v>
      </c>
      <c r="C26" s="31" t="s">
        <v>47</v>
      </c>
      <c r="D26" s="53">
        <f>'Passenger Awareness'!D25*(1/Data!C$57)+(1-'Passenger Awareness'!D25)</f>
        <v>0.92564102564102568</v>
      </c>
      <c r="E26" s="53">
        <f>'Passenger Awareness'!E25*(1/Data!D$57)+(1-'Passenger Awareness'!E25)</f>
        <v>0.87565217391304351</v>
      </c>
      <c r="F26" s="53">
        <f>'Passenger Awareness'!F25*(1/Data!E$57)+(1-'Passenger Awareness'!F25)</f>
        <v>0.96282051282051273</v>
      </c>
      <c r="G26" s="53">
        <f>'Passenger Awareness'!G25*(1/Data!F$57)+(1-'Passenger Awareness'!G25)</f>
        <v>0.91521739130434776</v>
      </c>
      <c r="H26" s="53">
        <f>'Passenger Awareness'!H25*(1/Data!G$57)+(1-'Passenger Awareness'!H25)</f>
        <v>0.92500000000000004</v>
      </c>
    </row>
    <row r="27" spans="2:9" ht="60.75" thickBot="1" x14ac:dyDescent="0.3">
      <c r="B27" s="177"/>
      <c r="C27" s="33" t="s">
        <v>48</v>
      </c>
      <c r="D27" s="53">
        <f>'Passenger Awareness'!D26*(1/Data!C$57)+(1-'Passenger Awareness'!D26)</f>
        <v>0.85871794871794882</v>
      </c>
      <c r="E27" s="53">
        <f>'Passenger Awareness'!E26*(1/Data!D$57)+(1-'Passenger Awareness'!E26)</f>
        <v>0.7456521739130435</v>
      </c>
      <c r="F27" s="53">
        <f>'Passenger Awareness'!F26*(1/Data!E$57)+(1-'Passenger Awareness'!F26)</f>
        <v>0.83641025641025646</v>
      </c>
      <c r="G27" s="53">
        <f>'Passenger Awareness'!G26*(1/Data!F$57)+(1-'Passenger Awareness'!G26)</f>
        <v>0.80217391304347829</v>
      </c>
      <c r="H27" s="53">
        <f>'Passenger Awareness'!H26*(1/Data!G$57)+(1-'Passenger Awareness'!H26)</f>
        <v>0.78333333333333333</v>
      </c>
    </row>
    <row r="28" spans="2:9" ht="15.75" thickBot="1" x14ac:dyDescent="0.3">
      <c r="B28" s="178" t="s">
        <v>49</v>
      </c>
      <c r="C28" s="179"/>
      <c r="D28" s="53">
        <f>'Passenger Awareness'!D27*(1/Data!C$57)+(1-'Passenger Awareness'!D27)</f>
        <v>0.9144871794871795</v>
      </c>
      <c r="E28" s="53">
        <f>'Passenger Awareness'!E27*(1/Data!D$57)+(1-'Passenger Awareness'!E27)</f>
        <v>0.86152173913043484</v>
      </c>
      <c r="F28" s="53">
        <f>'Passenger Awareness'!F27*(1/Data!E$57)+(1-'Passenger Awareness'!F27)</f>
        <v>0.93121794871794872</v>
      </c>
      <c r="G28" s="53">
        <f>'Passenger Awareness'!G27*(1/Data!F$57)+(1-'Passenger Awareness'!G27)</f>
        <v>0.88130434782608702</v>
      </c>
      <c r="H28" s="53">
        <f>'Passenger Awareness'!H27*(1/Data!G$57)+(1-'Passenger Awareness'!H27)</f>
        <v>0.89583333333333337</v>
      </c>
      <c r="I28" s="34" t="s">
        <v>78</v>
      </c>
    </row>
    <row r="30" spans="2:9" ht="15.75" x14ac:dyDescent="0.25">
      <c r="B30" s="66" t="s">
        <v>76</v>
      </c>
    </row>
    <row r="31" spans="2:9" ht="15.75" thickBot="1" x14ac:dyDescent="0.3"/>
    <row r="32" spans="2:9" ht="39" thickBot="1" x14ac:dyDescent="0.3">
      <c r="B32" s="26"/>
      <c r="C32" s="30"/>
      <c r="D32" s="29" t="s">
        <v>18</v>
      </c>
      <c r="E32" s="27" t="s">
        <v>19</v>
      </c>
      <c r="F32" s="27" t="s">
        <v>20</v>
      </c>
      <c r="G32" s="27" t="s">
        <v>21</v>
      </c>
      <c r="H32" s="28" t="s">
        <v>22</v>
      </c>
    </row>
    <row r="33" spans="2:9" ht="60.75" thickBot="1" x14ac:dyDescent="0.3">
      <c r="B33" s="175" t="s">
        <v>45</v>
      </c>
      <c r="C33" s="31" t="s">
        <v>47</v>
      </c>
      <c r="D33" s="53">
        <f>'Passenger Awareness'!D32*(1/Data!C$57)+(1-'Passenger Awareness'!D32)</f>
        <v>0.50923076923076926</v>
      </c>
      <c r="E33" s="53">
        <f>'Passenger Awareness'!E32*(1/Data!D$57)+(1-'Passenger Awareness'!E32)</f>
        <v>0.5534782608695652</v>
      </c>
      <c r="F33" s="53">
        <f>'Passenger Awareness'!F32*(1/Data!E$57)+(1-'Passenger Awareness'!F32)</f>
        <v>0.50179487179487192</v>
      </c>
      <c r="G33" s="53">
        <f>'Passenger Awareness'!G32*(1/Data!F$57)+(1-'Passenger Awareness'!G32)</f>
        <v>0.55913043478260871</v>
      </c>
      <c r="H33" s="53">
        <f>'Passenger Awareness'!H32*(1/Data!G$57)+(1-'Passenger Awareness'!H32)</f>
        <v>0.54166666666666663</v>
      </c>
    </row>
    <row r="34" spans="2:9" ht="60.75" thickBot="1" x14ac:dyDescent="0.3">
      <c r="B34" s="176"/>
      <c r="C34" s="32" t="s">
        <v>48</v>
      </c>
      <c r="D34" s="53">
        <f>'Passenger Awareness'!D33*(1/Data!C$57)+(1-'Passenger Awareness'!D33)</f>
        <v>0.62076923076923074</v>
      </c>
      <c r="E34" s="53">
        <f>'Passenger Awareness'!E33*(1/Data!D$57)+(1-'Passenger Awareness'!E33)</f>
        <v>0.78521739130434787</v>
      </c>
      <c r="F34" s="53">
        <f>'Passenger Awareness'!F33*(1/Data!E$57)+(1-'Passenger Awareness'!F33)</f>
        <v>0.59102564102564104</v>
      </c>
      <c r="G34" s="53">
        <f>'Passenger Awareness'!G33*(1/Data!F$57)+(1-'Passenger Awareness'!G33)</f>
        <v>0.80217391304347818</v>
      </c>
      <c r="H34" s="53">
        <f>'Passenger Awareness'!H33*(1/Data!G$57)+(1-'Passenger Awareness'!H33)</f>
        <v>0.52499999999999991</v>
      </c>
    </row>
    <row r="35" spans="2:9" ht="60.75" thickBot="1" x14ac:dyDescent="0.3">
      <c r="B35" s="175" t="s">
        <v>46</v>
      </c>
      <c r="C35" s="31" t="s">
        <v>47</v>
      </c>
      <c r="D35" s="53">
        <f>'Passenger Awareness'!D34*(1/Data!C$57)+(1-'Passenger Awareness'!D34)</f>
        <v>0.56871794871794878</v>
      </c>
      <c r="E35" s="53">
        <f>'Passenger Awareness'!E34*(1/Data!D$57)+(1-'Passenger Awareness'!E34)</f>
        <v>0.55347826086956531</v>
      </c>
      <c r="F35" s="53">
        <f>'Passenger Awareness'!F34*(1/Data!E$57)+(1-'Passenger Awareness'!F34)</f>
        <v>0.58358974358974358</v>
      </c>
      <c r="G35" s="53">
        <f>'Passenger Awareness'!G34*(1/Data!F$57)+(1-'Passenger Awareness'!G34)</f>
        <v>0.59869565217391307</v>
      </c>
      <c r="H35" s="53">
        <f>'Passenger Awareness'!H34*(1/Data!G$57)+(1-'Passenger Awareness'!H34)</f>
        <v>0.64999999999999991</v>
      </c>
    </row>
    <row r="36" spans="2:9" ht="60.75" thickBot="1" x14ac:dyDescent="0.3">
      <c r="B36" s="177"/>
      <c r="C36" s="33" t="s">
        <v>48</v>
      </c>
      <c r="D36" s="53">
        <f>'Passenger Awareness'!D35*(1/Data!C$57)+(1-'Passenger Awareness'!D35)</f>
        <v>0.53897435897435908</v>
      </c>
      <c r="E36" s="53">
        <f>'Passenger Awareness'!E35*(1/Data!D$57)+(1-'Passenger Awareness'!E35)</f>
        <v>0.63826086956521733</v>
      </c>
      <c r="F36" s="53">
        <f>'Passenger Awareness'!F35*(1/Data!E$57)+(1-'Passenger Awareness'!F35)</f>
        <v>0.51666666666666661</v>
      </c>
      <c r="G36" s="53">
        <f>'Passenger Awareness'!G35*(1/Data!F$57)+(1-'Passenger Awareness'!G35)</f>
        <v>0.67217391304347829</v>
      </c>
      <c r="H36" s="53">
        <f>'Passenger Awareness'!H35*(1/Data!G$57)+(1-'Passenger Awareness'!H35)</f>
        <v>0.44999999999999996</v>
      </c>
    </row>
    <row r="37" spans="2:9" ht="15.75" thickBot="1" x14ac:dyDescent="0.3">
      <c r="B37" s="178" t="s">
        <v>49</v>
      </c>
      <c r="C37" s="179"/>
      <c r="D37" s="53">
        <f>'Passenger Awareness'!D36*(1/Data!C$57)+(1-'Passenger Awareness'!D36)</f>
        <v>0.55942307692307691</v>
      </c>
      <c r="E37" s="53">
        <f>'Passenger Awareness'!E36*(1/Data!D$57)+(1-'Passenger Awareness'!E36)</f>
        <v>0.63260869565217392</v>
      </c>
      <c r="F37" s="53">
        <f>'Passenger Awareness'!F36*(1/Data!E$57)+(1-'Passenger Awareness'!F36)</f>
        <v>0.54826923076923073</v>
      </c>
      <c r="G37" s="53">
        <f>'Passenger Awareness'!G36*(1/Data!F$57)+(1-'Passenger Awareness'!G36)</f>
        <v>0.65804347826086962</v>
      </c>
      <c r="H37" s="53">
        <f>'Passenger Awareness'!H36*(1/Data!G$57)+(1-'Passenger Awareness'!H36)</f>
        <v>0.54166666666666663</v>
      </c>
      <c r="I37" s="34" t="s">
        <v>79</v>
      </c>
    </row>
  </sheetData>
  <mergeCells count="15">
    <mergeCell ref="B5:G5"/>
    <mergeCell ref="C8:C9"/>
    <mergeCell ref="D8:D9"/>
    <mergeCell ref="E8:E9"/>
    <mergeCell ref="F8:F9"/>
    <mergeCell ref="G8:G9"/>
    <mergeCell ref="B33:B34"/>
    <mergeCell ref="B35:B36"/>
    <mergeCell ref="B37:C37"/>
    <mergeCell ref="B15:B16"/>
    <mergeCell ref="B17:B18"/>
    <mergeCell ref="B19:C19"/>
    <mergeCell ref="B24:B25"/>
    <mergeCell ref="B26:B27"/>
    <mergeCell ref="B28:C2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4"/>
  <sheetViews>
    <sheetView topLeftCell="A4" workbookViewId="0">
      <selection activeCell="C34" sqref="C34"/>
    </sheetView>
  </sheetViews>
  <sheetFormatPr defaultRowHeight="15" x14ac:dyDescent="0.25"/>
  <cols>
    <col min="1" max="1" width="9.140625" style="1"/>
    <col min="2" max="2" width="33" style="1" customWidth="1"/>
    <col min="3" max="3" width="39" style="1" customWidth="1"/>
    <col min="4" max="4" width="19.42578125" style="1" customWidth="1"/>
    <col min="5" max="5" width="19.85546875" style="1" bestFit="1" customWidth="1"/>
    <col min="6" max="6" width="14.28515625" style="1" customWidth="1"/>
    <col min="7" max="7" width="10.42578125" style="1" customWidth="1"/>
    <col min="8" max="9" width="9.140625" style="1"/>
    <col min="10" max="10" width="12.140625" style="1" customWidth="1"/>
    <col min="11" max="11" width="9.140625" style="1"/>
    <col min="12" max="12" width="44.85546875" style="1" bestFit="1" customWidth="1"/>
    <col min="13" max="14" width="9.140625" style="1"/>
    <col min="15" max="15" width="13.7109375" style="1" customWidth="1"/>
    <col min="16" max="16" width="9.140625" style="1"/>
    <col min="17" max="17" width="12.5703125" style="1" customWidth="1"/>
    <col min="18" max="19" width="10.7109375" style="1" customWidth="1"/>
    <col min="20" max="20" width="13.42578125" style="1" customWidth="1"/>
    <col min="21" max="16384" width="9.140625" style="1"/>
  </cols>
  <sheetData>
    <row r="2" spans="2:3" x14ac:dyDescent="0.25">
      <c r="B2" s="2" t="s">
        <v>127</v>
      </c>
    </row>
    <row r="4" spans="2:3" x14ac:dyDescent="0.25">
      <c r="B4" s="2" t="s">
        <v>87</v>
      </c>
    </row>
    <row r="5" spans="2:3" x14ac:dyDescent="0.25">
      <c r="B5" s="1" t="s">
        <v>98</v>
      </c>
    </row>
    <row r="6" spans="2:3" ht="15.75" thickBot="1" x14ac:dyDescent="0.3"/>
    <row r="7" spans="2:3" ht="15.75" thickBot="1" x14ac:dyDescent="0.3">
      <c r="B7" s="92" t="s">
        <v>88</v>
      </c>
      <c r="C7" s="142" t="s">
        <v>89</v>
      </c>
    </row>
    <row r="8" spans="2:3" ht="15.75" thickTop="1" x14ac:dyDescent="0.25">
      <c r="B8" s="86">
        <v>0.4</v>
      </c>
      <c r="C8" s="143">
        <v>4840226.8499999987</v>
      </c>
    </row>
    <row r="9" spans="2:3" x14ac:dyDescent="0.25">
      <c r="B9" s="86">
        <v>0.45</v>
      </c>
      <c r="C9" s="143">
        <v>33520666.349999987</v>
      </c>
    </row>
    <row r="10" spans="2:3" x14ac:dyDescent="0.25">
      <c r="B10" s="86">
        <v>0.5</v>
      </c>
      <c r="C10" s="143">
        <v>106144879.19483781</v>
      </c>
    </row>
    <row r="11" spans="2:3" x14ac:dyDescent="0.25">
      <c r="B11" s="86">
        <v>0.55000000000000004</v>
      </c>
      <c r="C11" s="143">
        <v>59261637.053332157</v>
      </c>
    </row>
    <row r="12" spans="2:3" x14ac:dyDescent="0.25">
      <c r="B12" s="86">
        <v>0.63</v>
      </c>
      <c r="C12" s="143">
        <v>10758.29</v>
      </c>
    </row>
    <row r="13" spans="2:3" x14ac:dyDescent="0.25">
      <c r="B13" s="86">
        <v>0.65</v>
      </c>
      <c r="C13" s="143">
        <v>5149526.2800000012</v>
      </c>
    </row>
    <row r="14" spans="2:3" x14ac:dyDescent="0.25">
      <c r="B14" s="86">
        <v>0.68</v>
      </c>
      <c r="C14" s="143">
        <v>20382312.250000007</v>
      </c>
    </row>
    <row r="15" spans="2:3" x14ac:dyDescent="0.25">
      <c r="B15" s="86">
        <v>0.7</v>
      </c>
      <c r="C15" s="143">
        <v>7296378.6400000155</v>
      </c>
    </row>
    <row r="16" spans="2:3" ht="15.75" thickBot="1" x14ac:dyDescent="0.3">
      <c r="B16" s="94">
        <v>0.85</v>
      </c>
      <c r="C16" s="144">
        <v>33090285.265136465</v>
      </c>
    </row>
    <row r="17" spans="2:20" ht="16.5" thickTop="1" thickBot="1" x14ac:dyDescent="0.3">
      <c r="B17" s="96" t="s">
        <v>90</v>
      </c>
      <c r="C17" s="97">
        <f>SUM(C8:C16)</f>
        <v>269696670.17330641</v>
      </c>
    </row>
    <row r="19" spans="2:20" x14ac:dyDescent="0.25">
      <c r="B19" s="1" t="s">
        <v>124</v>
      </c>
    </row>
    <row r="20" spans="2:20" ht="15.75" thickBot="1" x14ac:dyDescent="0.3"/>
    <row r="21" spans="2:20" ht="15.75" thickBot="1" x14ac:dyDescent="0.3">
      <c r="B21" s="125" t="s">
        <v>113</v>
      </c>
      <c r="C21" s="149"/>
      <c r="D21" s="133"/>
      <c r="E21" s="133"/>
      <c r="F21" s="159" t="s">
        <v>114</v>
      </c>
      <c r="G21" s="134"/>
      <c r="H21" s="133"/>
      <c r="I21" s="133"/>
      <c r="J21" s="150"/>
    </row>
    <row r="22" spans="2:20" ht="15.75" thickTop="1" x14ac:dyDescent="0.25">
      <c r="B22" s="132"/>
      <c r="C22" s="192" t="s">
        <v>109</v>
      </c>
      <c r="D22" s="193"/>
      <c r="E22" s="193"/>
      <c r="F22" s="160"/>
      <c r="G22" s="131"/>
      <c r="H22" s="193" t="s">
        <v>109</v>
      </c>
      <c r="I22" s="193"/>
      <c r="J22" s="194"/>
    </row>
    <row r="23" spans="2:20" ht="30.75" thickBot="1" x14ac:dyDescent="0.3">
      <c r="B23" s="126"/>
      <c r="C23" s="151" t="s">
        <v>54</v>
      </c>
      <c r="D23" s="137" t="s">
        <v>111</v>
      </c>
      <c r="E23" s="137" t="s">
        <v>110</v>
      </c>
      <c r="F23" s="161"/>
      <c r="G23" s="138" t="s">
        <v>112</v>
      </c>
      <c r="H23" s="145" t="s">
        <v>54</v>
      </c>
      <c r="I23" s="137" t="s">
        <v>111</v>
      </c>
      <c r="J23" s="152" t="s">
        <v>110</v>
      </c>
    </row>
    <row r="24" spans="2:20" ht="15.75" thickTop="1" x14ac:dyDescent="0.25">
      <c r="B24" s="86" t="s">
        <v>105</v>
      </c>
      <c r="C24" s="153">
        <v>0.90000000000000013</v>
      </c>
      <c r="D24" s="120">
        <f>C24</f>
        <v>0.90000000000000013</v>
      </c>
      <c r="E24" s="120">
        <v>0.11</v>
      </c>
      <c r="F24" s="162"/>
      <c r="G24" s="124">
        <v>4.3</v>
      </c>
      <c r="H24" s="146">
        <f t="shared" ref="H24:J27" si="0">C$28*(1/$G24)+(1-C$28)</f>
        <v>0.39180232558139538</v>
      </c>
      <c r="I24" s="123">
        <f t="shared" si="0"/>
        <v>0.39180232558139538</v>
      </c>
      <c r="J24" s="156">
        <f t="shared" si="0"/>
        <v>0.88104651162790693</v>
      </c>
    </row>
    <row r="25" spans="2:20" x14ac:dyDescent="0.25">
      <c r="B25" s="86" t="s">
        <v>106</v>
      </c>
      <c r="C25" s="153">
        <v>0.6100000000000001</v>
      </c>
      <c r="D25" s="120">
        <f>C25</f>
        <v>0.6100000000000001</v>
      </c>
      <c r="E25" s="120">
        <v>0.11</v>
      </c>
      <c r="F25" s="162"/>
      <c r="G25" s="124">
        <v>3.4</v>
      </c>
      <c r="H25" s="146">
        <f t="shared" si="0"/>
        <v>0.44058823529411767</v>
      </c>
      <c r="I25" s="123">
        <f t="shared" si="0"/>
        <v>0.44058823529411767</v>
      </c>
      <c r="J25" s="156">
        <f t="shared" si="0"/>
        <v>0.89058823529411768</v>
      </c>
    </row>
    <row r="26" spans="2:20" x14ac:dyDescent="0.25">
      <c r="B26" s="86" t="s">
        <v>107</v>
      </c>
      <c r="C26" s="153">
        <v>0.88</v>
      </c>
      <c r="D26" s="120">
        <f>C26</f>
        <v>0.88</v>
      </c>
      <c r="E26" s="120">
        <v>0.12</v>
      </c>
      <c r="F26" s="162"/>
      <c r="G26" s="124">
        <v>3.3</v>
      </c>
      <c r="H26" s="146">
        <f t="shared" si="0"/>
        <v>0.44765151515151513</v>
      </c>
      <c r="I26" s="123">
        <f t="shared" si="0"/>
        <v>0.44765151515151513</v>
      </c>
      <c r="J26" s="156">
        <f t="shared" si="0"/>
        <v>0.89196969696969697</v>
      </c>
    </row>
    <row r="27" spans="2:20" ht="15.75" thickBot="1" x14ac:dyDescent="0.3">
      <c r="B27" s="94" t="s">
        <v>108</v>
      </c>
      <c r="C27" s="154">
        <v>0.78</v>
      </c>
      <c r="D27" s="121">
        <f>C27</f>
        <v>0.78</v>
      </c>
      <c r="E27" s="121">
        <v>0.28000000000000003</v>
      </c>
      <c r="F27" s="163"/>
      <c r="G27" s="129">
        <v>2.7</v>
      </c>
      <c r="H27" s="147">
        <f t="shared" si="0"/>
        <v>0.50101851851851853</v>
      </c>
      <c r="I27" s="130">
        <f t="shared" si="0"/>
        <v>0.50101851851851853</v>
      </c>
      <c r="J27" s="157">
        <f t="shared" si="0"/>
        <v>0.90240740740740732</v>
      </c>
    </row>
    <row r="28" spans="2:20" ht="16.5" thickTop="1" thickBot="1" x14ac:dyDescent="0.3">
      <c r="B28" s="96" t="s">
        <v>49</v>
      </c>
      <c r="C28" s="155">
        <f>AVERAGE(C24:C27)</f>
        <v>0.79249999999999998</v>
      </c>
      <c r="D28" s="127">
        <f t="shared" ref="D28" si="1">AVERAGE(D24:D27)</f>
        <v>0.79249999999999998</v>
      </c>
      <c r="E28" s="127">
        <v>0.155</v>
      </c>
      <c r="F28" s="164"/>
      <c r="G28" s="88"/>
      <c r="H28" s="148"/>
      <c r="I28" s="128"/>
      <c r="J28" s="158"/>
    </row>
    <row r="29" spans="2:20" x14ac:dyDescent="0.25">
      <c r="B29" s="135"/>
      <c r="C29" s="136"/>
      <c r="D29" s="136"/>
      <c r="E29" s="136"/>
      <c r="F29" s="136"/>
      <c r="H29" s="122"/>
      <c r="J29" s="122"/>
      <c r="M29" s="84"/>
      <c r="N29" s="84"/>
      <c r="O29" s="84"/>
      <c r="P29" s="84"/>
      <c r="Q29" s="84"/>
      <c r="R29" s="84"/>
      <c r="S29" s="84"/>
      <c r="T29" s="82"/>
    </row>
    <row r="30" spans="2:20" x14ac:dyDescent="0.25">
      <c r="B30" s="1" t="s">
        <v>126</v>
      </c>
    </row>
    <row r="31" spans="2:20" x14ac:dyDescent="0.25">
      <c r="B31" s="1" t="s">
        <v>91</v>
      </c>
    </row>
    <row r="32" spans="2:20" x14ac:dyDescent="0.25">
      <c r="B32" s="1" t="s">
        <v>115</v>
      </c>
    </row>
    <row r="34" spans="2:8" ht="15.75" thickBot="1" x14ac:dyDescent="0.3"/>
    <row r="35" spans="2:8" x14ac:dyDescent="0.25">
      <c r="B35" s="81" t="s">
        <v>92</v>
      </c>
      <c r="C35" s="98"/>
      <c r="D35" s="98"/>
      <c r="E35" s="98"/>
      <c r="F35" s="99"/>
    </row>
    <row r="36" spans="2:8" ht="15.75" thickBot="1" x14ac:dyDescent="0.3">
      <c r="B36" s="100" t="s">
        <v>93</v>
      </c>
      <c r="C36" s="101" t="s">
        <v>94</v>
      </c>
      <c r="D36" s="101" t="s">
        <v>95</v>
      </c>
      <c r="E36" s="101" t="s">
        <v>96</v>
      </c>
      <c r="F36" s="102" t="s">
        <v>97</v>
      </c>
    </row>
    <row r="37" spans="2:8" ht="33" customHeight="1" thickTop="1" thickBot="1" x14ac:dyDescent="0.3">
      <c r="B37" s="115" t="s">
        <v>101</v>
      </c>
      <c r="C37" s="118" t="s">
        <v>102</v>
      </c>
      <c r="D37" s="119" t="s">
        <v>103</v>
      </c>
      <c r="E37" s="116" t="s">
        <v>99</v>
      </c>
      <c r="F37" s="117" t="s">
        <v>100</v>
      </c>
    </row>
    <row r="38" spans="2:8" ht="15.75" thickTop="1" x14ac:dyDescent="0.25">
      <c r="B38" s="103">
        <v>0.4</v>
      </c>
      <c r="C38" s="104">
        <v>0.39372093023255811</v>
      </c>
      <c r="D38" s="120">
        <f t="shared" ref="D38:D46" si="2">C38/B38-1</f>
        <v>-1.5697674418604812E-2</v>
      </c>
      <c r="E38" s="105">
        <f t="shared" ref="E38:E46" si="3">C8</f>
        <v>4840226.8499999987</v>
      </c>
      <c r="F38" s="93">
        <f>(E38*(1+D38))</f>
        <v>4764246.5447965097</v>
      </c>
      <c r="H38" s="135"/>
    </row>
    <row r="39" spans="2:8" x14ac:dyDescent="0.25">
      <c r="B39" s="103">
        <v>0.45</v>
      </c>
      <c r="C39" s="104">
        <v>0.44</v>
      </c>
      <c r="D39" s="120">
        <f t="shared" si="2"/>
        <v>-2.2222222222222254E-2</v>
      </c>
      <c r="E39" s="105">
        <f t="shared" si="3"/>
        <v>33520666.349999987</v>
      </c>
      <c r="F39" s="93">
        <f t="shared" ref="F39:F46" si="4">(E39*(1+D39))</f>
        <v>32775762.653333317</v>
      </c>
    </row>
    <row r="40" spans="2:8" x14ac:dyDescent="0.25">
      <c r="B40" s="103">
        <v>0.5</v>
      </c>
      <c r="C40" s="104">
        <v>0.4921428571428571</v>
      </c>
      <c r="D40" s="120">
        <f t="shared" si="2"/>
        <v>-1.5714285714285792E-2</v>
      </c>
      <c r="E40" s="105">
        <f t="shared" si="3"/>
        <v>106144879.19483781</v>
      </c>
      <c r="F40" s="93">
        <f t="shared" si="4"/>
        <v>104476888.23606178</v>
      </c>
    </row>
    <row r="41" spans="2:8" x14ac:dyDescent="0.25">
      <c r="B41" s="103">
        <v>0.55000000000000004</v>
      </c>
      <c r="C41" s="104">
        <v>0.53916666666666668</v>
      </c>
      <c r="D41" s="120">
        <f t="shared" si="2"/>
        <v>-1.9696969696969768E-2</v>
      </c>
      <c r="E41" s="105">
        <f t="shared" si="3"/>
        <v>59261637.053332157</v>
      </c>
      <c r="F41" s="93">
        <f t="shared" si="4"/>
        <v>58094362.384099856</v>
      </c>
    </row>
    <row r="42" spans="2:8" x14ac:dyDescent="0.25">
      <c r="B42" s="103">
        <v>0.63</v>
      </c>
      <c r="C42" s="104">
        <v>0.38954545454545453</v>
      </c>
      <c r="D42" s="120">
        <f t="shared" si="2"/>
        <v>-0.38167388167388172</v>
      </c>
      <c r="E42" s="105">
        <f t="shared" si="3"/>
        <v>10758.29</v>
      </c>
      <c r="F42" s="93">
        <f t="shared" si="4"/>
        <v>6652.1316955266957</v>
      </c>
    </row>
    <row r="43" spans="2:8" x14ac:dyDescent="0.25">
      <c r="B43" s="103">
        <v>0.65</v>
      </c>
      <c r="C43" s="104">
        <v>0.42351351351351346</v>
      </c>
      <c r="D43" s="120">
        <f t="shared" si="2"/>
        <v>-0.34844074844074857</v>
      </c>
      <c r="E43" s="105">
        <f t="shared" si="3"/>
        <v>5149526.2800000012</v>
      </c>
      <c r="F43" s="93">
        <f t="shared" si="4"/>
        <v>3355221.4888814972</v>
      </c>
    </row>
    <row r="44" spans="2:8" x14ac:dyDescent="0.25">
      <c r="B44" s="103">
        <v>0.68</v>
      </c>
      <c r="C44" s="104">
        <v>0.47333333333333327</v>
      </c>
      <c r="D44" s="120">
        <f t="shared" si="2"/>
        <v>-0.30392156862745112</v>
      </c>
      <c r="E44" s="105">
        <f t="shared" si="3"/>
        <v>20382312.250000007</v>
      </c>
      <c r="F44" s="93">
        <f t="shared" si="4"/>
        <v>14187687.938725492</v>
      </c>
    </row>
    <row r="45" spans="2:8" x14ac:dyDescent="0.25">
      <c r="B45" s="103">
        <v>0.7</v>
      </c>
      <c r="C45" s="104">
        <v>0.50259259259259248</v>
      </c>
      <c r="D45" s="120">
        <f t="shared" si="2"/>
        <v>-0.28201058201058216</v>
      </c>
      <c r="E45" s="105">
        <f t="shared" si="3"/>
        <v>7296378.6400000155</v>
      </c>
      <c r="F45" s="93">
        <f t="shared" si="4"/>
        <v>5238722.653164031</v>
      </c>
    </row>
    <row r="46" spans="2:8" ht="15.75" thickBot="1" x14ac:dyDescent="0.3">
      <c r="B46" s="106">
        <v>0.85</v>
      </c>
      <c r="C46" s="107">
        <v>0.9</v>
      </c>
      <c r="D46" s="121">
        <f t="shared" si="2"/>
        <v>5.8823529411764719E-2</v>
      </c>
      <c r="E46" s="108">
        <f t="shared" si="3"/>
        <v>33090285.265136465</v>
      </c>
      <c r="F46" s="95">
        <f t="shared" si="4"/>
        <v>35036772.633673906</v>
      </c>
    </row>
    <row r="47" spans="2:8" ht="16.5" thickTop="1" thickBot="1" x14ac:dyDescent="0.3">
      <c r="B47" s="109"/>
      <c r="C47" s="110"/>
      <c r="D47" s="139" t="s">
        <v>90</v>
      </c>
      <c r="E47" s="111">
        <f>SUM(E38:E46)</f>
        <v>269696670.17330641</v>
      </c>
      <c r="F47" s="112">
        <f>SUM(F38:F46)</f>
        <v>257936316.66443196</v>
      </c>
    </row>
    <row r="48" spans="2:8" x14ac:dyDescent="0.25">
      <c r="B48" s="86"/>
      <c r="C48" s="84"/>
      <c r="D48" s="84"/>
      <c r="E48" s="84"/>
      <c r="F48" s="85"/>
    </row>
    <row r="49" spans="2:6" ht="15.75" thickBot="1" x14ac:dyDescent="0.3">
      <c r="B49" s="113"/>
      <c r="C49" s="141"/>
      <c r="D49" s="141" t="s">
        <v>125</v>
      </c>
      <c r="E49" s="114">
        <f>E47-F47</f>
        <v>11760353.508874446</v>
      </c>
      <c r="F49" s="89"/>
    </row>
    <row r="54" spans="2:6" x14ac:dyDescent="0.25">
      <c r="B54" s="140"/>
    </row>
  </sheetData>
  <mergeCells count="2">
    <mergeCell ref="C22:E22"/>
    <mergeCell ref="H22:J2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Data</vt:lpstr>
      <vt:lpstr>Passenger Awareness</vt:lpstr>
      <vt:lpstr>Notification Factors</vt:lpstr>
      <vt:lpstr>Financial Impact Estimate</vt:lpstr>
    </vt:vector>
  </TitlesOfParts>
  <Company>Office of Rail and Road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Spreadsheet of notification factors calculations</dc:title>
  <dc:creator>Office of Rail and Road</dc:creator>
  <cp:lastModifiedBy>Angeriz-Santos, Paula</cp:lastModifiedBy>
  <dcterms:created xsi:type="dcterms:W3CDTF">2017-12-15T10:42:41Z</dcterms:created>
  <dcterms:modified xsi:type="dcterms:W3CDTF">2017-12-18T12:27:32Z</dcterms:modified>
</cp:coreProperties>
</file>